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Imóveis" sheetId="3" state="visible" r:id="rId3"/>
    <sheet xmlns:r="http://schemas.openxmlformats.org/officeDocument/2006/relationships" name="Hóspedes" sheetId="4" state="visible" r:id="rId4"/>
    <sheet xmlns:r="http://schemas.openxmlformats.org/officeDocument/2006/relationships" name="Reservas" sheetId="5" state="visible" r:id="rId5"/>
    <sheet xmlns:r="http://schemas.openxmlformats.org/officeDocument/2006/relationships" name="Mapa de Reservas" sheetId="6" state="visible" r:id="rId6"/>
    <sheet xmlns:r="http://schemas.openxmlformats.org/officeDocument/2006/relationships" name="Financeiro" sheetId="7" state="visible" r:id="rId7"/>
    <sheet xmlns:r="http://schemas.openxmlformats.org/officeDocument/2006/relationships" name="Ocupação" sheetId="8" state="visible" r:id="rId8"/>
  </sheets>
  <definedNames>
    <definedName name="_xlnm._FilterDatabase" localSheetId="2" hidden="1">'Imóveis'!$A$6:$J$21</definedName>
    <definedName name="_xlnm._FilterDatabase" localSheetId="3" hidden="1">'Hóspedes'!$A$6:$H$26</definedName>
    <definedName name="_xlnm._FilterDatabase" localSheetId="4" hidden="1">'Reservas'!$A$6:$N$36</definedName>
    <definedName name="_xlnm._FilterDatabase" localSheetId="6" hidden="1">'Financeiro'!$A$7:$K$57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&quot;R$ &quot;#,##0.00"/>
    <numFmt numFmtId="165" formatCode="0.0%"/>
    <numFmt numFmtId="166" formatCode="dd/mm/yyyy"/>
  </numFmts>
  <fonts count="2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F3A53"/>
      <sz val="12"/>
    </font>
    <font>
      <name val="Arial"/>
      <charset val="1"/>
      <family val="0"/>
      <i val="1"/>
      <color rgb="FF6B7A8D"/>
      <sz val="9"/>
    </font>
    <font>
      <name val="Arial"/>
      <charset val="1"/>
      <family val="0"/>
      <b val="1"/>
      <color rgb="FF2E7DF7"/>
      <sz val="10"/>
    </font>
    <font>
      <name val="Arial"/>
      <charset val="1"/>
      <family val="0"/>
      <b val="1"/>
      <color rgb="FF0F3A53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b val="1"/>
      <color rgb="FF0F3A53"/>
      <sz val="11"/>
    </font>
    <font>
      <name val="Arial"/>
      <charset val="1"/>
      <family val="0"/>
      <b val="1"/>
      <color rgb="FF2E7DF7"/>
      <sz val="14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6B7A8D"/>
      <sz val="10"/>
    </font>
    <font>
      <name val="Arial"/>
      <charset val="1"/>
      <family val="0"/>
      <color rgb="FF1155CC"/>
      <sz val="10"/>
    </font>
    <font>
      <name val="Arial"/>
      <charset val="1"/>
      <family val="0"/>
      <color rgb="FF16222E"/>
      <sz val="10"/>
    </font>
    <font>
      <name val="Arial"/>
      <charset val="1"/>
      <family val="0"/>
      <i val="1"/>
      <color rgb="FF6B7A8D"/>
      <sz val="8"/>
    </font>
    <font>
      <name val="Arial"/>
      <charset val="1"/>
      <family val="0"/>
      <i val="1"/>
      <color rgb="FF6B7A8D"/>
      <sz val="10"/>
    </font>
    <font>
      <name val="Arial"/>
      <charset val="1"/>
      <family val="0"/>
      <color rgb="FF6B7A8D"/>
      <sz val="9"/>
    </font>
    <font>
      <name val="Arial"/>
      <charset val="1"/>
      <family val="0"/>
      <b val="1"/>
      <color rgb="FFFFFFFF"/>
      <sz val="8"/>
    </font>
    <font>
      <name val="Arial"/>
      <charset val="1"/>
      <family val="0"/>
      <color rgb="FF16222E"/>
      <sz val="8"/>
    </font>
    <font>
      <name val="Arial"/>
      <charset val="1"/>
      <family val="0"/>
      <b val="1"/>
      <color rgb="FF2F6FED"/>
      <sz val="10"/>
    </font>
    <font>
      <name val="Arial"/>
      <charset val="1"/>
      <family val="0"/>
      <b val="1"/>
      <color rgb="FF2F6FED"/>
      <sz val="14"/>
    </font>
    <font>
      <name val="Arial"/>
      <b val="1"/>
      <color rgb="FF132A63"/>
      <sz val="14"/>
    </font>
    <font>
      <name val="Arial"/>
      <color rgb="FF6B7280"/>
      <sz val="9"/>
    </font>
    <font>
      <name val="Arial"/>
      <b val="1"/>
      <color rgb="FF16794A"/>
      <sz val="14"/>
    </font>
    <font>
      <name val="Arial"/>
      <b val="1"/>
      <color rgb="FF2F6FED"/>
      <sz val="14"/>
    </font>
  </fonts>
  <fills count="12">
    <fill>
      <patternFill/>
    </fill>
    <fill>
      <patternFill patternType="gray125"/>
    </fill>
    <fill>
      <patternFill patternType="solid">
        <fgColor rgb="FF0F3A53"/>
        <bgColor rgb="FF16222E"/>
      </patternFill>
    </fill>
    <fill>
      <patternFill patternType="solid">
        <fgColor rgb="FFEAF2FF"/>
        <bgColor rgb="FFF3F5F7"/>
      </patternFill>
    </fill>
    <fill>
      <patternFill patternType="solid">
        <fgColor rgb="FF2E7DF7"/>
        <bgColor rgb="FF1155CC"/>
      </patternFill>
    </fill>
    <fill>
      <patternFill patternType="solid">
        <fgColor rgb="FFFFF6D8"/>
        <bgColor rgb="FFF3F5F7"/>
      </patternFill>
    </fill>
    <fill>
      <patternFill patternType="solid">
        <fgColor rgb="FFFFFFFF"/>
        <bgColor rgb="FFF3F5F7"/>
      </patternFill>
    </fill>
    <fill>
      <patternFill patternType="solid">
        <fgColor rgb="FFCFE3FF"/>
        <bgColor rgb="FFD7E2EC"/>
      </patternFill>
    </fill>
    <fill>
      <patternFill patternType="solid">
        <fgColor rgb="FFD7E2EC"/>
        <bgColor rgb="FFCFE3FF"/>
      </patternFill>
    </fill>
    <fill>
      <patternFill patternType="solid">
        <fgColor rgb="FF132A63"/>
      </patternFill>
    </fill>
    <fill>
      <patternFill patternType="solid">
        <fgColor rgb="FF2F6FED"/>
      </patternFill>
    </fill>
    <fill>
      <patternFill patternType="solid">
        <fgColor rgb="FFF7FAFE"/>
      </patternFill>
    </fill>
  </fills>
  <borders count="3">
    <border>
      <left/>
      <right/>
      <top/>
      <bottom/>
      <diagonal/>
    </border>
    <border>
      <left style="thin">
        <color rgb="FFD7E2EC"/>
      </left>
      <right style="thin">
        <color rgb="FFD7E2EC"/>
      </right>
      <top style="thin">
        <color rgb="FFD7E2EC"/>
      </top>
      <bottom style="thin">
        <color rgb="FFD7E2EC"/>
      </bottom>
      <diagonal/>
    </border>
    <border>
      <left style="thin">
        <color rgb="FFE2E8F4"/>
      </left>
      <right style="thin">
        <color rgb="FFE2E8F4"/>
      </right>
      <top style="thin">
        <color rgb="FFE2E8F4"/>
      </top>
      <bottom style="thin">
        <color rgb="FFE2E8F4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5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general" vertical="bottom"/>
    </xf>
    <xf numFmtId="0" fontId="0" fillId="3" borderId="0" applyAlignment="1" pivotButton="0" quotePrefix="0" xfId="0">
      <alignment horizontal="general" vertical="bottom"/>
    </xf>
    <xf numFmtId="0" fontId="8" fillId="3" borderId="0" applyAlignment="1" pivotButton="0" quotePrefix="0" xfId="0">
      <alignment horizontal="left" vertical="center" indent="1"/>
    </xf>
    <xf numFmtId="0" fontId="9" fillId="2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/>
    </xf>
    <xf numFmtId="164" fontId="11" fillId="0" borderId="1" applyAlignment="1" pivotButton="0" quotePrefix="0" xfId="0">
      <alignment horizontal="center" vertical="center"/>
    </xf>
    <xf numFmtId="165" fontId="11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0" fontId="12" fillId="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bottom"/>
    </xf>
    <xf numFmtId="0" fontId="14" fillId="5" borderId="1" applyAlignment="1" pivotButton="0" quotePrefix="0" xfId="0">
      <alignment horizontal="left" vertical="center"/>
    </xf>
    <xf numFmtId="3" fontId="14" fillId="5" borderId="1" applyAlignment="1" pivotButton="0" quotePrefix="0" xfId="0">
      <alignment horizontal="left" vertical="center"/>
    </xf>
    <xf numFmtId="164" fontId="14" fillId="5" borderId="1" applyAlignment="1" pivotButton="0" quotePrefix="0" xfId="0">
      <alignment horizontal="left" vertical="center"/>
    </xf>
    <xf numFmtId="166" fontId="14" fillId="5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center" vertical="center"/>
    </xf>
    <xf numFmtId="164" fontId="15" fillId="0" borderId="1" applyAlignment="1" pivotButton="0" quotePrefix="0" xfId="0">
      <alignment horizontal="center" vertical="center"/>
    </xf>
    <xf numFmtId="9" fontId="14" fillId="5" borderId="1" applyAlignment="1" pivotButton="0" quotePrefix="0" xfId="0">
      <alignment horizontal="left" vertical="center"/>
    </xf>
    <xf numFmtId="0" fontId="1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1" fontId="14" fillId="5" borderId="1" applyAlignment="1" pivotButton="0" quotePrefix="0" xfId="0">
      <alignment horizontal="left" vertical="center"/>
    </xf>
    <xf numFmtId="0" fontId="17" fillId="0" borderId="0" applyAlignment="1" pivotButton="0" quotePrefix="0" xfId="0">
      <alignment horizontal="center" vertical="center"/>
    </xf>
    <xf numFmtId="0" fontId="0" fillId="6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7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general" vertical="bottom"/>
    </xf>
    <xf numFmtId="0" fontId="0" fillId="8" borderId="1" applyAlignment="1" pivotButton="0" quotePrefix="0" xfId="0">
      <alignment horizontal="general" vertical="bottom"/>
    </xf>
    <xf numFmtId="0" fontId="19" fillId="4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/>
    </xf>
    <xf numFmtId="0" fontId="15" fillId="0" borderId="1" applyAlignment="1" pivotButton="0" quotePrefix="0" xfId="0">
      <alignment horizontal="left" vertical="bottom"/>
    </xf>
    <xf numFmtId="165" fontId="15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9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top" wrapText="1"/>
    </xf>
    <xf numFmtId="0" fontId="21" fillId="0" borderId="0" applyAlignment="1" pivotButton="0" quotePrefix="0" xfId="0">
      <alignment horizontal="general" vertical="bottom"/>
    </xf>
    <xf numFmtId="0" fontId="0" fillId="3" borderId="0" applyAlignment="1" pivotButton="0" quotePrefix="0" xfId="0">
      <alignment horizontal="general" vertical="bottom"/>
    </xf>
    <xf numFmtId="0" fontId="8" fillId="3" borderId="0" applyAlignment="1" pivotButton="0" quotePrefix="0" xfId="0">
      <alignment horizontal="left" vertical="center" indent="1"/>
    </xf>
    <xf numFmtId="0" fontId="9" fillId="9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general" vertical="bottom"/>
    </xf>
    <xf numFmtId="0" fontId="24" fillId="11" borderId="2" applyAlignment="1" pivotButton="0" quotePrefix="0" xfId="0">
      <alignment horizontal="left" vertical="center"/>
    </xf>
    <xf numFmtId="3" fontId="23" fillId="11" borderId="2" applyAlignment="1" pivotButton="0" quotePrefix="0" xfId="0">
      <alignment horizontal="left" vertical="center"/>
    </xf>
    <xf numFmtId="164" fontId="23" fillId="11" borderId="2" applyAlignment="1" pivotButton="0" quotePrefix="0" xfId="0">
      <alignment horizontal="left" vertical="center"/>
    </xf>
    <xf numFmtId="164" fontId="25" fillId="11" borderId="2" applyAlignment="1" pivotButton="0" quotePrefix="0" xfId="0">
      <alignment horizontal="left" vertical="center"/>
    </xf>
    <xf numFmtId="164" fontId="26" fillId="11" borderId="2" applyAlignment="1" pivotButton="0" quotePrefix="0" xfId="0">
      <alignment horizontal="left" vertical="center"/>
    </xf>
    <xf numFmtId="165" fontId="23" fillId="11" borderId="2" applyAlignment="1" pivotButton="0" quotePrefix="0" xfId="0">
      <alignment horizontal="left" vertical="center"/>
    </xf>
    <xf numFmtId="0" fontId="12" fillId="1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bottom"/>
    </xf>
    <xf numFmtId="0" fontId="14" fillId="5" borderId="1" applyAlignment="1" pivotButton="0" quotePrefix="0" xfId="0">
      <alignment horizontal="left" vertical="center"/>
    </xf>
    <xf numFmtId="3" fontId="14" fillId="5" borderId="1" applyAlignment="1" pivotButton="0" quotePrefix="0" xfId="0">
      <alignment horizontal="left" vertical="center"/>
    </xf>
    <xf numFmtId="164" fontId="14" fillId="5" borderId="1" applyAlignment="1" pivotButton="0" quotePrefix="0" xfId="0">
      <alignment horizontal="left" vertical="center"/>
    </xf>
    <xf numFmtId="166" fontId="14" fillId="5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center" vertical="center"/>
    </xf>
    <xf numFmtId="164" fontId="15" fillId="0" borderId="1" applyAlignment="1" pivotButton="0" quotePrefix="0" xfId="0">
      <alignment horizontal="center" vertical="center"/>
    </xf>
    <xf numFmtId="9" fontId="14" fillId="5" borderId="1" applyAlignment="1" pivotButton="0" quotePrefix="0" xfId="0">
      <alignment horizontal="left" vertical="center"/>
    </xf>
    <xf numFmtId="0" fontId="1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1" fontId="14" fillId="5" borderId="1" applyAlignment="1" pivotButton="0" quotePrefix="0" xfId="0">
      <alignment horizontal="left" vertical="center"/>
    </xf>
    <xf numFmtId="0" fontId="17" fillId="0" borderId="0" applyAlignment="1" pivotButton="0" quotePrefix="0" xfId="0">
      <alignment horizontal="center" vertical="center"/>
    </xf>
    <xf numFmtId="0" fontId="0" fillId="6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7" borderId="1" applyAlignment="1" pivotButton="0" quotePrefix="0" xfId="0">
      <alignment horizontal="general" vertical="bottom"/>
    </xf>
    <xf numFmtId="0" fontId="0" fillId="10" borderId="1" applyAlignment="1" pivotButton="0" quotePrefix="0" xfId="0">
      <alignment horizontal="general" vertical="bottom"/>
    </xf>
    <xf numFmtId="0" fontId="0" fillId="8" borderId="1" applyAlignment="1" pivotButton="0" quotePrefix="0" xfId="0">
      <alignment horizontal="general" vertical="bottom"/>
    </xf>
    <xf numFmtId="0" fontId="19" fillId="1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bottom"/>
    </xf>
    <xf numFmtId="165" fontId="15" fillId="0" borderId="1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2">
    <dxf>
      <fill>
        <patternFill patternType="solid">
          <fgColor rgb="FF2E7D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B7A8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8"/>
          <bgColor rgb="FF000000"/>
        </patternFill>
      </fill>
    </dxf>
    <dxf>
      <fill>
        <patternFill patternType="solid">
          <fgColor rgb="FF1155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6222E"/>
          <bgColor rgb="FF000000"/>
        </patternFill>
      </fill>
    </dxf>
    <dxf>
      <font>
        <color rgb="FFFFFFFF"/>
      </font>
      <fill>
        <patternFill patternType="solid">
          <fgColor rgb="FF2F6FED"/>
          <bgColor rgb="FF2F6FED"/>
        </patternFill>
      </fill>
    </dxf>
    <dxf>
      <font>
        <color rgb="FF0F3A53"/>
      </font>
      <fill>
        <patternFill>
          <bgColor rgb="FFCFE3FF"/>
        </patternFill>
      </fill>
    </dxf>
    <dxf>
      <font>
        <color rgb="FF16222E"/>
      </font>
      <fill>
        <patternFill>
          <bgColor rgb="FFD7E2EC"/>
        </patternFill>
      </fill>
    </dxf>
    <dxf>
      <font>
        <color rgb="FFC3CCD6"/>
      </font>
      <fill>
        <patternFill>
          <bgColor rgb="FFF3F5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CCD6"/>
      <rgbColor rgb="FF6B7A8D"/>
      <rgbColor rgb="FF9999FF"/>
      <rgbColor rgb="FF993366"/>
      <rgbColor rgb="FFFFF6D8"/>
      <rgbColor rgb="FFEAF2FF"/>
      <rgbColor rgb="FF660066"/>
      <rgbColor rgb="FFFF8080"/>
      <rgbColor rgb="FF1155CC"/>
      <rgbColor rgb="FFCFE3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7"/>
      <rgbColor rgb="FFD7E2EC"/>
      <rgbColor rgb="FFFFFF99"/>
      <rgbColor rgb="FF99CCFF"/>
      <rgbColor rgb="FFFF99CC"/>
      <rgbColor rgb="FFCC99FF"/>
      <rgbColor rgb="FFFFCC99"/>
      <rgbColor rgb="FF2E7DF7"/>
      <rgbColor rgb="FF33CCCC"/>
      <rgbColor rgb="FF99CC00"/>
      <rgbColor rgb="FFFFCC00"/>
      <rgbColor rgb="FFFF9900"/>
      <rgbColor rgb="FFFF6600"/>
      <rgbColor rgb="FF666699"/>
      <rgbColor rgb="FF969696"/>
      <rgbColor rgb="FF0F3A53"/>
      <rgbColor rgb="FF339966"/>
      <rgbColor rgb="FF003300"/>
      <rgbColor rgb="FF333300"/>
      <rgbColor rgb="FF993300"/>
      <rgbColor rgb="FF993366"/>
      <rgbColor rgb="FF333399"/>
      <rgbColor rgb="FF16222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0F3A53"/>
    <outlinePr summaryBelow="1" summaryRight="1"/>
    <pageSetUpPr fitToPage="0"/>
  </sheetPr>
  <dimension ref="A1:H28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36" min="1" max="1"/>
    <col width="42" customWidth="1" style="36" min="2" max="2"/>
    <col width="3" customWidth="1" style="36" min="3" max="8"/>
  </cols>
  <sheetData>
    <row r="1" ht="69.75" customHeight="1" s="37">
      <c r="A1" s="38" t="inlineStr">
        <is>
          <t>Planilha de Gestão para Aluguel por Temporada — by Staymin</t>
        </is>
      </c>
    </row>
    <row r="2" ht="6" customHeight="1" s="37"/>
    <row r="3" ht="15" customHeight="1" s="37">
      <c r="B3" s="39" t="inlineStr">
        <is>
          <t>O que é essa planilha</t>
        </is>
      </c>
    </row>
    <row r="4" ht="30" customHeight="1" s="37">
      <c r="B4" s="40" t="inlineStr">
        <is>
          <t>Uma ferramenta gratuita pra quem administra aluguel por temporada (Airbnb, Booking ou reserva direta) organizar imóveis, hóspedes, reservas e o financeiro num só lugar — sem mensalidade, sem cadastro.</t>
        </is>
      </c>
    </row>
    <row r="5"/>
    <row r="6" ht="15" customHeight="1" s="37">
      <c r="B6" s="39" t="inlineStr">
        <is>
          <t>Como as abas se conectam</t>
        </is>
      </c>
    </row>
    <row r="7" ht="15" customHeight="1" s="37">
      <c r="B7" s="41" t="inlineStr">
        <is>
          <t>1. Imóveis</t>
        </is>
      </c>
    </row>
    <row r="8" ht="30" customHeight="1" s="37">
      <c r="B8" s="40" t="inlineStr">
        <is>
          <t>Cadastre cada imóvel que você administra: apelido, categoria, diária e taxa de limpeza padrão.</t>
        </is>
      </c>
    </row>
    <row r="9" ht="15" customHeight="1" s="37">
      <c r="B9" s="41" t="inlineStr">
        <is>
          <t>2. Hóspedes</t>
        </is>
      </c>
    </row>
    <row r="10" ht="30" customHeight="1" s="37">
      <c r="B10" s="40" t="inlineStr">
        <is>
          <t>Cadastre quem já ficou ou vai ficar hospedado — ajuda a identificar hóspedes recorrentes.</t>
        </is>
      </c>
    </row>
    <row r="11" ht="15" customHeight="1" s="37">
      <c r="B11" s="41" t="inlineStr">
        <is>
          <t>3. Reservas</t>
        </is>
      </c>
    </row>
    <row r="12" ht="30" customHeight="1" s="37">
      <c r="B12" s="40" t="inlineStr">
        <is>
          <t>Registre cada reserva. Noites, valor total, comissão do canal e valor líquido são calculados sozinhos.</t>
        </is>
      </c>
    </row>
    <row r="13" ht="15" customHeight="1" s="37">
      <c r="B13" s="41" t="inlineStr">
        <is>
          <t>4. Mapa de Reservas</t>
        </is>
      </c>
    </row>
    <row r="14" ht="30" customHeight="1" s="37">
      <c r="B14" s="40" t="inlineStr">
        <is>
          <t>O coração da planilha: um calendário visual por imóvel que se preenche sozinho, lendo a aba Reservas. Escolha o mês e o ano nos seletores do topo — nada aqui é pintado à mão.</t>
        </is>
      </c>
    </row>
    <row r="15" ht="15" customHeight="1" s="37">
      <c r="B15" s="41" t="inlineStr">
        <is>
          <t>5. Financeiro</t>
        </is>
      </c>
    </row>
    <row r="16" ht="30" customHeight="1" s="37">
      <c r="B16" s="40" t="inlineStr">
        <is>
          <t>Lance receitas e despesas soltas (que não vêm de uma reserva específica), como IPTU, manutenção ou salário de diarista. Tem uma coluna própria pra marcar o que é dedutível no Carnê-Leão.</t>
        </is>
      </c>
    </row>
    <row r="17" ht="15" customHeight="1" s="37">
      <c r="B17" s="41" t="inlineStr">
        <is>
          <t>6. Ocupação</t>
        </is>
      </c>
    </row>
    <row r="18" ht="30" customHeight="1" s="37">
      <c r="B18" s="40" t="inlineStr">
        <is>
          <t>A versão numérica do Mapa: por imóvel e por mês, quantas noites você vendeu e sua taxa de ocupação.</t>
        </is>
      </c>
    </row>
    <row r="19" ht="15" customHeight="1" s="37">
      <c r="B19" s="41" t="inlineStr">
        <is>
          <t>7. Painel</t>
        </is>
      </c>
    </row>
    <row r="20" ht="30" customHeight="1" s="37">
      <c r="B20" s="40" t="inlineStr">
        <is>
          <t>Um resumo com os números que mais importam: receita, despesas, ocupação média e diária média (ADR).</t>
        </is>
      </c>
    </row>
    <row r="21"/>
    <row r="22" ht="15" customHeight="1" s="37">
      <c r="B22" s="39" t="inlineStr">
        <is>
          <t>Como preencher</t>
        </is>
      </c>
    </row>
    <row r="23" ht="27.75" customHeight="1" s="37">
      <c r="B23" s="40" t="inlineStr">
        <is>
          <t>• Células com fundo amarelo-claro e texto azul são as que você preenche. Células com fórmula (fundo branco, texto escuro) se atualizam sozinhas — clique nelas pra ver um aviso de 'não apague'.</t>
        </is>
      </c>
    </row>
    <row r="24" ht="27.75" customHeight="1" s="37">
      <c r="B24" s="40" t="inlineStr">
        <is>
          <t>• Colunas marcadas '(selecione)' têm uma lista pronta — clique na célula e escolha uma opção, não digite livremente.</t>
        </is>
      </c>
    </row>
    <row r="25" ht="27.75" customHeight="1" s="37">
      <c r="B25" s="40" t="inlineStr">
        <is>
          <t>• A aba Ocupação assume que a reserva inteira 'pertence' ao mês do check-in — reservas que atravessam a virada do mês são contadas no mês de entrada. É uma simplificação proposital pra manter a planilha leve.</t>
        </is>
      </c>
    </row>
    <row r="26" ht="27.75" customHeight="1" s="37">
      <c r="B26" s="40" t="inlineStr">
        <is>
          <t>• Todos os valores são exemplos. Apague as linhas de exemplo (destacadas) antes de usar pra valer.</t>
        </is>
      </c>
    </row>
    <row r="27"/>
    <row r="28" ht="39.75" customHeight="1" s="37">
      <c r="A28" s="42" t="n"/>
      <c r="B28" s="43" t="inlineStr">
        <is>
          <t>Quer parar de fazer isso na mão? O Staymin automatiza reservas, financeiro e repasse de proprietário. staymin.com.br</t>
        </is>
      </c>
      <c r="H28" s="42" t="n"/>
    </row>
  </sheetData>
  <mergeCells count="2">
    <mergeCell ref="B28:G28"/>
    <mergeCell ref="A1:H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0F3A53"/>
    <outlinePr summaryBelow="1" summaryRight="1"/>
    <pageSetUpPr fitToPage="0"/>
  </sheetPr>
  <dimension ref="A1:G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36" min="1" max="1"/>
    <col width="32" customWidth="1" style="36" min="2" max="2"/>
    <col width="18" customWidth="1" style="36" min="3" max="3"/>
    <col width="4" customWidth="1" style="36" min="4" max="4"/>
    <col width="32" customWidth="1" style="36" min="5" max="5"/>
    <col width="18" customWidth="1" style="36" min="6" max="6"/>
    <col width="3" customWidth="1" style="36" min="7" max="7"/>
  </cols>
  <sheetData>
    <row r="1" ht="49.5" customHeight="1" s="37">
      <c r="A1" s="44" t="inlineStr">
        <is>
          <t>Painel — visão geral (atualiza sozinho)</t>
        </is>
      </c>
    </row>
    <row r="2" ht="7.5" customHeight="1" s="37"/>
    <row r="3"/>
    <row r="4" ht="15" customHeight="1" s="37">
      <c r="B4" s="45" t="inlineStr">
        <is>
          <t>RESERVAS</t>
        </is>
      </c>
    </row>
    <row r="5" ht="16" customHeight="1" s="37">
      <c r="B5" s="46" t="inlineStr">
        <is>
          <t>Reservas confirmadas</t>
        </is>
      </c>
      <c r="C5" s="46" t="inlineStr">
        <is>
          <t>Em andamento</t>
        </is>
      </c>
      <c r="E5" s="46" t="inlineStr">
        <is>
          <t>Concluídas</t>
        </is>
      </c>
      <c r="F5" s="46" t="inlineStr">
        <is>
          <t>Canceladas</t>
        </is>
      </c>
    </row>
    <row r="6" ht="22" customHeight="1" s="37">
      <c r="B6" s="47">
        <f>COUNTIF(Reservas!$M$7:$M$36,"Confirmada")</f>
        <v/>
      </c>
      <c r="C6" s="47">
        <f>COUNTIF(Reservas!$M$7:$M$36,"Em andamento")</f>
        <v/>
      </c>
      <c r="E6" s="47">
        <f>COUNTIF(Reservas!$M$7:$M$36,"Concluída")</f>
        <v/>
      </c>
      <c r="F6" s="47">
        <f>COUNTIF(Reservas!$M$7:$M$36,"Cancelada")</f>
        <v/>
      </c>
    </row>
    <row r="7"/>
    <row r="8" ht="15" customHeight="1" s="37">
      <c r="B8" s="45" t="inlineStr">
        <is>
          <t>FINANCEIRO (reservas + lançamentos avulsos)</t>
        </is>
      </c>
    </row>
    <row r="9" ht="16" customHeight="1" s="37">
      <c r="B9" s="46" t="inlineStr">
        <is>
          <t>Receita total (R$)</t>
        </is>
      </c>
      <c r="C9" s="46" t="inlineStr">
        <is>
          <t>Despesas soltas (R$)</t>
        </is>
      </c>
      <c r="E9" s="46" t="inlineStr">
        <is>
          <t>Saldo (R$)</t>
        </is>
      </c>
      <c r="F9" s="46" t="inlineStr">
        <is>
          <t>A receber (R$)</t>
        </is>
      </c>
    </row>
    <row r="10" ht="22" customHeight="1" s="37">
      <c r="B10" s="48">
        <f>SUMIF(Reservas!$M$7:$M$36,"Concluída",Reservas!$L$7:$L$36)+SUMIF(Reservas!$M$7:$M$36,"Confirmada",Reservas!$L$7:$L$36)+SUMIF(Financeiro!$B$8:$B$57,"Receita",Financeiro!$F$8:$F$57)</f>
        <v/>
      </c>
      <c r="C10" s="48">
        <f>SUMIF(Financeiro!$B$8:$B$57,"Despesa",Financeiro!$F$8:$F$57)</f>
        <v/>
      </c>
      <c r="E10" s="49">
        <f>B10-C10</f>
        <v/>
      </c>
      <c r="F10" s="48">
        <f>SUMIF(Financeiro!$J$8:$J$57,"A receber",Financeiro!$F$8:$F$57)</f>
        <v/>
      </c>
    </row>
    <row r="11"/>
    <row r="12" ht="15" customHeight="1" s="37">
      <c r="B12" s="45" t="inlineStr">
        <is>
          <t>DESEMPENHO</t>
        </is>
      </c>
    </row>
    <row r="13" ht="16" customHeight="1" s="37">
      <c r="B13" s="46" t="inlineStr">
        <is>
          <t>Diária média — ADR (R$)</t>
        </is>
      </c>
      <c r="C13" s="46" t="inlineStr">
        <is>
          <t>Taxa de ocupação média</t>
        </is>
      </c>
      <c r="E13" s="46" t="inlineStr">
        <is>
          <t>Imóveis cadastrados</t>
        </is>
      </c>
      <c r="F13" s="46" t="inlineStr">
        <is>
          <t>Hóspedes cadastrados</t>
        </is>
      </c>
    </row>
    <row r="14" ht="22" customHeight="1" s="37">
      <c r="B14" s="50">
        <f>IFERROR(AVERAGE(Reservas!$H$7:$H$36),0)</f>
        <v/>
      </c>
      <c r="C14" s="51">
        <f>IFERROR(AVERAGEIF(Ocupação!$B$7:$B$71,"&lt;&gt;",Ocupação!$G$7:$G$71),0)</f>
        <v/>
      </c>
      <c r="E14" s="47">
        <f>COUNTA(Imóveis!$B$7:$B$21)</f>
        <v/>
      </c>
      <c r="F14" s="47">
        <f>COUNTA(Hóspedes!$B$7:$B$26)</f>
        <v/>
      </c>
    </row>
    <row r="15"/>
    <row r="16"/>
    <row r="17" ht="15" customHeight="1" s="37">
      <c r="B17" s="40" t="inlineStr">
        <is>
          <t>Esses números são calculados a partir das abas Reservas, Financeiro e Ocupação — não edite nada nesta aba.</t>
        </is>
      </c>
    </row>
  </sheetData>
  <mergeCells count="2">
    <mergeCell ref="B17:F17"/>
    <mergeCell ref="A1:G1"/>
  </mergeCells>
  <dataValidations count="1">
    <dataValidation sqref="B6:C6 B10:C10 B14:C14 E6:F6 E10:F10 E14:F14" showDropDown="0" showInputMessage="1" showErrorMessage="0" allowBlank="1" promptTitle="Fórmula — não apague" prompt="Célula calculada automaticamente a partir de outras abas. Não apague nem digite aqui — o valor muda sozinho." type="custom" errorStyle="stop" operator="between">
      <formula1>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2E7DF7"/>
    <outlinePr summaryBelow="1" summaryRight="1"/>
    <pageSetUpPr fitToPage="0"/>
  </sheetPr>
  <dimension ref="A1:J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baseColWidth="8" defaultColWidth="8.6796875" defaultRowHeight="15" zeroHeight="0" outlineLevelRow="0"/>
  <cols>
    <col width="4" customWidth="1" style="36" min="1" max="1"/>
    <col width="6" customWidth="1" style="36" min="2" max="2"/>
    <col width="26" customWidth="1" style="36" min="3" max="3"/>
    <col width="18" customWidth="1" style="36" min="4" max="4"/>
    <col width="28" customWidth="1" style="36" min="5" max="5"/>
    <col width="15" customWidth="1" style="36" min="6" max="8"/>
    <col width="17" customWidth="1" style="36" min="9" max="9"/>
    <col width="34" customWidth="1" style="36" min="10" max="10"/>
  </cols>
  <sheetData>
    <row r="1" ht="45.75" customHeight="1" s="37">
      <c r="A1" s="44" t="inlineStr">
        <is>
          <t>Cadastro de imóveis</t>
        </is>
      </c>
    </row>
    <row r="2" ht="18" customHeight="1" s="37">
      <c r="B2" s="40" t="inlineStr">
        <is>
          <t>Cadastre até 15 imóveis. Categoria e Canal principal têm lista pronta — clique na célula pra escolher.</t>
        </is>
      </c>
    </row>
    <row r="3"/>
    <row r="4"/>
    <row r="5"/>
    <row r="6" ht="31.5" customHeight="1" s="37">
      <c r="A6" s="52" t="n"/>
      <c r="B6" s="52" t="inlineStr">
        <is>
          <t>Nº</t>
        </is>
      </c>
      <c r="C6" s="52" t="inlineStr">
        <is>
          <t>Apelido do imóvel</t>
        </is>
      </c>
      <c r="D6" s="52" t="inlineStr">
        <is>
          <t>Categoria</t>
        </is>
      </c>
      <c r="E6" s="52" t="inlineStr">
        <is>
          <t>Bairro / Cidade</t>
        </is>
      </c>
      <c r="F6" s="52" t="inlineStr">
        <is>
          <t>Capacidade (hóspedes)</t>
        </is>
      </c>
      <c r="G6" s="52" t="inlineStr">
        <is>
          <t>Diária padrão (R$)</t>
        </is>
      </c>
      <c r="H6" s="52" t="inlineStr">
        <is>
          <t>Taxa de limpeza (R$)</t>
        </is>
      </c>
      <c r="I6" s="52" t="inlineStr">
        <is>
          <t>Canal principal</t>
        </is>
      </c>
      <c r="J6" s="52" t="inlineStr">
        <is>
          <t>Observações</t>
        </is>
      </c>
    </row>
    <row r="7" ht="15" customHeight="1" s="37">
      <c r="A7" s="53" t="n">
        <v>1</v>
      </c>
      <c r="B7" s="54" t="inlineStr">
        <is>
          <t>Studio Vista Mar 302</t>
        </is>
      </c>
      <c r="C7" s="54" t="inlineStr">
        <is>
          <t>Apartamento</t>
        </is>
      </c>
      <c r="D7" s="54" t="inlineStr">
        <is>
          <t>Centro, Vitória da Conquista - BA</t>
        </is>
      </c>
      <c r="E7" s="54" t="n">
        <v>4</v>
      </c>
      <c r="F7" s="55" t="n">
        <v>220</v>
      </c>
      <c r="G7" s="56" t="n">
        <v>90</v>
      </c>
      <c r="H7" s="56" t="inlineStr">
        <is>
          <t>Airbnb</t>
        </is>
      </c>
      <c r="I7" s="54" t="inlineStr">
        <is>
          <t>Prédio com piscina, aceita pet pequeno</t>
        </is>
      </c>
    </row>
    <row r="8" ht="15" customHeight="1" s="37">
      <c r="A8" s="53" t="n">
        <v>2</v>
      </c>
      <c r="B8" s="54" t="n"/>
      <c r="C8" s="54" t="n"/>
      <c r="D8" s="54" t="n"/>
      <c r="E8" s="54" t="n"/>
      <c r="F8" s="55" t="n"/>
      <c r="G8" s="56" t="n"/>
      <c r="H8" s="56" t="n"/>
      <c r="I8" s="54" t="n"/>
    </row>
    <row r="9" ht="15" customHeight="1" s="37">
      <c r="A9" s="53" t="n">
        <v>3</v>
      </c>
      <c r="B9" s="54" t="n"/>
      <c r="C9" s="54" t="n"/>
      <c r="D9" s="54" t="n"/>
      <c r="E9" s="54" t="n"/>
      <c r="F9" s="55" t="n"/>
      <c r="G9" s="56" t="n"/>
      <c r="H9" s="56" t="n"/>
      <c r="I9" s="54" t="n"/>
    </row>
    <row r="10" ht="15" customHeight="1" s="37">
      <c r="A10" s="53" t="n">
        <v>4</v>
      </c>
      <c r="B10" s="54" t="n"/>
      <c r="C10" s="54" t="n"/>
      <c r="D10" s="54" t="n"/>
      <c r="E10" s="54" t="n"/>
      <c r="F10" s="55" t="n"/>
      <c r="G10" s="56" t="n"/>
      <c r="H10" s="56" t="n"/>
      <c r="I10" s="54" t="n"/>
    </row>
    <row r="11" ht="15" customHeight="1" s="37">
      <c r="A11" s="53" t="n">
        <v>5</v>
      </c>
      <c r="B11" s="54" t="n"/>
      <c r="C11" s="54" t="n"/>
      <c r="D11" s="54" t="n"/>
      <c r="E11" s="54" t="n"/>
      <c r="F11" s="55" t="n"/>
      <c r="G11" s="56" t="n"/>
      <c r="H11" s="56" t="n"/>
      <c r="I11" s="54" t="n"/>
    </row>
    <row r="12" ht="15" customHeight="1" s="37">
      <c r="A12" s="53" t="n">
        <v>6</v>
      </c>
      <c r="B12" s="54" t="n"/>
      <c r="C12" s="54" t="n"/>
      <c r="D12" s="54" t="n"/>
      <c r="E12" s="54" t="n"/>
      <c r="F12" s="55" t="n"/>
      <c r="G12" s="56" t="n"/>
      <c r="H12" s="56" t="n"/>
      <c r="I12" s="54" t="n"/>
    </row>
    <row r="13" ht="15" customHeight="1" s="37">
      <c r="A13" s="53" t="n">
        <v>7</v>
      </c>
      <c r="B13" s="54" t="n"/>
      <c r="C13" s="54" t="n"/>
      <c r="D13" s="54" t="n"/>
      <c r="E13" s="54" t="n"/>
      <c r="F13" s="55" t="n"/>
      <c r="G13" s="56" t="n"/>
      <c r="H13" s="56" t="n"/>
      <c r="I13" s="54" t="n"/>
    </row>
    <row r="14" ht="15" customHeight="1" s="37">
      <c r="A14" s="53" t="n">
        <v>8</v>
      </c>
      <c r="B14" s="54" t="n"/>
      <c r="C14" s="54" t="n"/>
      <c r="D14" s="54" t="n"/>
      <c r="E14" s="54" t="n"/>
      <c r="F14" s="55" t="n"/>
      <c r="G14" s="56" t="n"/>
      <c r="H14" s="56" t="n"/>
      <c r="I14" s="54" t="n"/>
    </row>
    <row r="15" ht="15" customHeight="1" s="37">
      <c r="A15" s="53" t="n">
        <v>9</v>
      </c>
      <c r="B15" s="54" t="n"/>
      <c r="C15" s="54" t="n"/>
      <c r="D15" s="54" t="n"/>
      <c r="E15" s="54" t="n"/>
      <c r="F15" s="55" t="n"/>
      <c r="G15" s="56" t="n"/>
      <c r="H15" s="56" t="n"/>
      <c r="I15" s="54" t="n"/>
    </row>
    <row r="16" ht="15" customHeight="1" s="37">
      <c r="A16" s="53" t="n">
        <v>10</v>
      </c>
      <c r="B16" s="54" t="n"/>
      <c r="C16" s="54" t="n"/>
      <c r="D16" s="54" t="n"/>
      <c r="E16" s="54" t="n"/>
      <c r="F16" s="55" t="n"/>
      <c r="G16" s="56" t="n"/>
      <c r="H16" s="56" t="n"/>
      <c r="I16" s="54" t="n"/>
    </row>
    <row r="17" ht="15" customHeight="1" s="37">
      <c r="A17" s="53" t="n">
        <v>11</v>
      </c>
      <c r="B17" s="54" t="n"/>
      <c r="C17" s="54" t="n"/>
      <c r="D17" s="54" t="n"/>
      <c r="E17" s="54" t="n"/>
      <c r="F17" s="55" t="n"/>
      <c r="G17" s="56" t="n"/>
      <c r="H17" s="56" t="n"/>
      <c r="I17" s="54" t="n"/>
    </row>
    <row r="18" ht="15" customHeight="1" s="37">
      <c r="A18" s="53" t="n">
        <v>12</v>
      </c>
      <c r="B18" s="54" t="n"/>
      <c r="C18" s="54" t="n"/>
      <c r="D18" s="54" t="n"/>
      <c r="E18" s="54" t="n"/>
      <c r="F18" s="55" t="n"/>
      <c r="G18" s="56" t="n"/>
      <c r="H18" s="56" t="n"/>
      <c r="I18" s="54" t="n"/>
    </row>
    <row r="19" ht="15" customHeight="1" s="37">
      <c r="A19" s="53" t="n">
        <v>13</v>
      </c>
      <c r="B19" s="54" t="n"/>
      <c r="C19" s="54" t="n"/>
      <c r="D19" s="54" t="n"/>
      <c r="E19" s="54" t="n"/>
      <c r="F19" s="55" t="n"/>
      <c r="G19" s="56" t="n"/>
      <c r="H19" s="56" t="n"/>
      <c r="I19" s="54" t="n"/>
    </row>
    <row r="20" ht="15" customHeight="1" s="37">
      <c r="A20" s="53" t="n">
        <v>14</v>
      </c>
      <c r="B20" s="54" t="n"/>
      <c r="C20" s="54" t="n"/>
      <c r="D20" s="54" t="n"/>
      <c r="E20" s="54" t="n"/>
      <c r="F20" s="55" t="n"/>
      <c r="G20" s="56" t="n"/>
      <c r="H20" s="56" t="n"/>
      <c r="I20" s="54" t="n"/>
    </row>
    <row r="21" ht="15" customHeight="1" s="37">
      <c r="A21" s="53" t="n">
        <v>15</v>
      </c>
      <c r="B21" s="54" t="n"/>
      <c r="C21" s="54" t="n"/>
      <c r="D21" s="54" t="n"/>
      <c r="E21" s="54" t="n"/>
      <c r="F21" s="55" t="n"/>
      <c r="G21" s="56" t="n"/>
      <c r="H21" s="56" t="n"/>
      <c r="I21" s="54" t="n"/>
    </row>
    <row r="22"/>
    <row r="23" ht="15" customHeight="1" s="37">
      <c r="B23" s="40" t="inlineStr">
        <is>
          <t>Linha 7 é um exemplo preenchido — apague o conteúdo (mantenha a formatação) antes de usar a planilha de verdade.</t>
        </is>
      </c>
    </row>
  </sheetData>
  <autoFilter ref="A6:J21"/>
  <mergeCells count="3">
    <mergeCell ref="B23:I23"/>
    <mergeCell ref="A1:J1"/>
    <mergeCell ref="B2:I2"/>
  </mergeCells>
  <dataValidations count="2">
    <dataValidation sqref="C7:C21" showDropDown="0" showInputMessage="0" showErrorMessage="0" allowBlank="1" type="list" errorStyle="stop" operator="between">
      <formula1>"Apartamento,Casa,Kitnet/Studio,Chalé,Pousada,Outro"</formula1>
      <formula2>0</formula2>
    </dataValidation>
    <dataValidation sqref="I7:I21" showDropDown="0" showInputMessage="0" showErrorMessage="0" allowBlank="1" type="list" errorStyle="stop" operator="between">
      <formula1>"Airbnb,Booking,Direto,Múltiplos canais"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E7DF7"/>
    <outlinePr summaryBelow="1" summaryRight="1"/>
    <pageSetUpPr fitToPage="0"/>
  </sheetPr>
  <dimension ref="A1:H2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baseColWidth="8" defaultColWidth="8.6796875" defaultRowHeight="15" zeroHeight="0" outlineLevelRow="0"/>
  <cols>
    <col width="4" customWidth="1" style="36" min="1" max="1"/>
    <col width="6" customWidth="1" style="36" min="2" max="2"/>
    <col width="28" customWidth="1" style="36" min="3" max="3"/>
    <col width="18" customWidth="1" style="36" min="4" max="4"/>
    <col width="17" customWidth="1" style="36" min="5" max="5"/>
    <col width="26" customWidth="1" style="36" min="6" max="6"/>
    <col width="18" customWidth="1" style="36" min="7" max="7"/>
    <col width="32" customWidth="1" style="36" min="8" max="8"/>
  </cols>
  <sheetData>
    <row r="1" ht="45.75" customHeight="1" s="37">
      <c r="A1" s="44" t="inlineStr">
        <is>
          <t>Cadastro de hóspedes</t>
        </is>
      </c>
    </row>
    <row r="2" ht="15.75" customHeight="1" s="37">
      <c r="B2" s="40" t="inlineStr">
        <is>
          <t>Ajuda a identificar hóspedes recorrentes e organizar contato pós-estadia.</t>
        </is>
      </c>
    </row>
    <row r="3"/>
    <row r="4"/>
    <row r="5"/>
    <row r="6" ht="27.75" customHeight="1" s="37">
      <c r="A6" s="52" t="n"/>
      <c r="B6" s="52" t="inlineStr">
        <is>
          <t>Nº</t>
        </is>
      </c>
      <c r="C6" s="52" t="inlineStr">
        <is>
          <t>Nome completo</t>
        </is>
      </c>
      <c r="D6" s="52" t="inlineStr">
        <is>
          <t>CPF</t>
        </is>
      </c>
      <c r="E6" s="52" t="inlineStr">
        <is>
          <t>Telefone</t>
        </is>
      </c>
      <c r="F6" s="52" t="inlineStr">
        <is>
          <t>E-mail</t>
        </is>
      </c>
      <c r="G6" s="52" t="inlineStr">
        <is>
          <t>Canal de origem</t>
        </is>
      </c>
      <c r="H6" s="52" t="inlineStr">
        <is>
          <t>Observações</t>
        </is>
      </c>
    </row>
    <row r="7" ht="15" customHeight="1" s="37">
      <c r="A7" s="53" t="n">
        <v>1</v>
      </c>
      <c r="B7" s="54" t="inlineStr">
        <is>
          <t>Camila Andrade</t>
        </is>
      </c>
      <c r="C7" s="54" t="inlineStr">
        <is>
          <t>000.000.000-00</t>
        </is>
      </c>
      <c r="D7" s="54" t="inlineStr">
        <is>
          <t>(77) 99900-0001</t>
        </is>
      </c>
      <c r="E7" s="54" t="inlineStr">
        <is>
          <t>camila@email.com</t>
        </is>
      </c>
      <c r="F7" s="54" t="inlineStr">
        <is>
          <t>Airbnb</t>
        </is>
      </c>
      <c r="G7" s="54" t="inlineStr">
        <is>
          <t>Hospedou com o cachorro, avisou com antecedência</t>
        </is>
      </c>
    </row>
    <row r="8" ht="15" customHeight="1" s="37">
      <c r="A8" s="53" t="n">
        <v>2</v>
      </c>
      <c r="B8" s="54" t="n"/>
      <c r="C8" s="54" t="n"/>
      <c r="D8" s="54" t="n"/>
      <c r="E8" s="54" t="n"/>
      <c r="F8" s="54" t="n"/>
      <c r="G8" s="54" t="n"/>
    </row>
    <row r="9" ht="15" customHeight="1" s="37">
      <c r="A9" s="53" t="n">
        <v>3</v>
      </c>
      <c r="B9" s="54" t="n"/>
      <c r="C9" s="54" t="n"/>
      <c r="D9" s="54" t="n"/>
      <c r="E9" s="54" t="n"/>
      <c r="F9" s="54" t="n"/>
      <c r="G9" s="54" t="n"/>
    </row>
    <row r="10" ht="15" customHeight="1" s="37">
      <c r="A10" s="53" t="n">
        <v>4</v>
      </c>
      <c r="B10" s="54" t="n"/>
      <c r="C10" s="54" t="n"/>
      <c r="D10" s="54" t="n"/>
      <c r="E10" s="54" t="n"/>
      <c r="F10" s="54" t="n"/>
      <c r="G10" s="54" t="n"/>
    </row>
    <row r="11" ht="15" customHeight="1" s="37">
      <c r="A11" s="53" t="n">
        <v>5</v>
      </c>
      <c r="B11" s="54" t="n"/>
      <c r="C11" s="54" t="n"/>
      <c r="D11" s="54" t="n"/>
      <c r="E11" s="54" t="n"/>
      <c r="F11" s="54" t="n"/>
      <c r="G11" s="54" t="n"/>
    </row>
    <row r="12" ht="15" customHeight="1" s="37">
      <c r="A12" s="53" t="n">
        <v>6</v>
      </c>
      <c r="B12" s="54" t="n"/>
      <c r="C12" s="54" t="n"/>
      <c r="D12" s="54" t="n"/>
      <c r="E12" s="54" t="n"/>
      <c r="F12" s="54" t="n"/>
      <c r="G12" s="54" t="n"/>
    </row>
    <row r="13" ht="15" customHeight="1" s="37">
      <c r="A13" s="53" t="n">
        <v>7</v>
      </c>
      <c r="B13" s="54" t="n"/>
      <c r="C13" s="54" t="n"/>
      <c r="D13" s="54" t="n"/>
      <c r="E13" s="54" t="n"/>
      <c r="F13" s="54" t="n"/>
      <c r="G13" s="54" t="n"/>
    </row>
    <row r="14" ht="15" customHeight="1" s="37">
      <c r="A14" s="53" t="n">
        <v>8</v>
      </c>
      <c r="B14" s="54" t="n"/>
      <c r="C14" s="54" t="n"/>
      <c r="D14" s="54" t="n"/>
      <c r="E14" s="54" t="n"/>
      <c r="F14" s="54" t="n"/>
      <c r="G14" s="54" t="n"/>
    </row>
    <row r="15" ht="15" customHeight="1" s="37">
      <c r="A15" s="53" t="n">
        <v>9</v>
      </c>
      <c r="B15" s="54" t="n"/>
      <c r="C15" s="54" t="n"/>
      <c r="D15" s="54" t="n"/>
      <c r="E15" s="54" t="n"/>
      <c r="F15" s="54" t="n"/>
      <c r="G15" s="54" t="n"/>
    </row>
    <row r="16" ht="15" customHeight="1" s="37">
      <c r="A16" s="53" t="n">
        <v>10</v>
      </c>
      <c r="B16" s="54" t="n"/>
      <c r="C16" s="54" t="n"/>
      <c r="D16" s="54" t="n"/>
      <c r="E16" s="54" t="n"/>
      <c r="F16" s="54" t="n"/>
      <c r="G16" s="54" t="n"/>
    </row>
    <row r="17" ht="15" customHeight="1" s="37">
      <c r="A17" s="53" t="n">
        <v>11</v>
      </c>
      <c r="B17" s="54" t="n"/>
      <c r="C17" s="54" t="n"/>
      <c r="D17" s="54" t="n"/>
      <c r="E17" s="54" t="n"/>
      <c r="F17" s="54" t="n"/>
      <c r="G17" s="54" t="n"/>
    </row>
    <row r="18" ht="15" customHeight="1" s="37">
      <c r="A18" s="53" t="n">
        <v>12</v>
      </c>
      <c r="B18" s="54" t="n"/>
      <c r="C18" s="54" t="n"/>
      <c r="D18" s="54" t="n"/>
      <c r="E18" s="54" t="n"/>
      <c r="F18" s="54" t="n"/>
      <c r="G18" s="54" t="n"/>
    </row>
    <row r="19" ht="15" customHeight="1" s="37">
      <c r="A19" s="53" t="n">
        <v>13</v>
      </c>
      <c r="B19" s="54" t="n"/>
      <c r="C19" s="54" t="n"/>
      <c r="D19" s="54" t="n"/>
      <c r="E19" s="54" t="n"/>
      <c r="F19" s="54" t="n"/>
      <c r="G19" s="54" t="n"/>
    </row>
    <row r="20" ht="15" customHeight="1" s="37">
      <c r="A20" s="53" t="n">
        <v>14</v>
      </c>
      <c r="B20" s="54" t="n"/>
      <c r="C20" s="54" t="n"/>
      <c r="D20" s="54" t="n"/>
      <c r="E20" s="54" t="n"/>
      <c r="F20" s="54" t="n"/>
      <c r="G20" s="54" t="n"/>
    </row>
    <row r="21" ht="15" customHeight="1" s="37">
      <c r="A21" s="53" t="n">
        <v>15</v>
      </c>
      <c r="B21" s="54" t="n"/>
      <c r="C21" s="54" t="n"/>
      <c r="D21" s="54" t="n"/>
      <c r="E21" s="54" t="n"/>
      <c r="F21" s="54" t="n"/>
      <c r="G21" s="54" t="n"/>
    </row>
    <row r="22" ht="15" customHeight="1" s="37">
      <c r="A22" s="53" t="n">
        <v>16</v>
      </c>
      <c r="B22" s="54" t="n"/>
      <c r="C22" s="54" t="n"/>
      <c r="D22" s="54" t="n"/>
      <c r="E22" s="54" t="n"/>
      <c r="F22" s="54" t="n"/>
      <c r="G22" s="54" t="n"/>
    </row>
    <row r="23" ht="15" customHeight="1" s="37">
      <c r="A23" s="53" t="n">
        <v>17</v>
      </c>
      <c r="B23" s="54" t="n"/>
      <c r="C23" s="54" t="n"/>
      <c r="D23" s="54" t="n"/>
      <c r="E23" s="54" t="n"/>
      <c r="F23" s="54" t="n"/>
      <c r="G23" s="54" t="n"/>
    </row>
    <row r="24" ht="15" customHeight="1" s="37">
      <c r="A24" s="53" t="n">
        <v>18</v>
      </c>
      <c r="B24" s="54" t="n"/>
      <c r="C24" s="54" t="n"/>
      <c r="D24" s="54" t="n"/>
      <c r="E24" s="54" t="n"/>
      <c r="F24" s="54" t="n"/>
      <c r="G24" s="54" t="n"/>
    </row>
    <row r="25" ht="15" customHeight="1" s="37">
      <c r="A25" s="53" t="n">
        <v>19</v>
      </c>
      <c r="B25" s="54" t="n"/>
      <c r="C25" s="54" t="n"/>
      <c r="D25" s="54" t="n"/>
      <c r="E25" s="54" t="n"/>
      <c r="F25" s="54" t="n"/>
      <c r="G25" s="54" t="n"/>
    </row>
    <row r="26" ht="15" customHeight="1" s="37">
      <c r="A26" s="53" t="n">
        <v>20</v>
      </c>
      <c r="B26" s="54" t="n"/>
      <c r="C26" s="54" t="n"/>
      <c r="D26" s="54" t="n"/>
      <c r="E26" s="54" t="n"/>
      <c r="F26" s="54" t="n"/>
      <c r="G26" s="54" t="n"/>
    </row>
    <row r="27"/>
    <row r="28" ht="15" customHeight="1" s="37">
      <c r="B28" s="40" t="inlineStr">
        <is>
          <t>Linha 7 é um exemplo preenchido — apague o conteúdo antes de usar de verdade.</t>
        </is>
      </c>
    </row>
  </sheetData>
  <autoFilter ref="A6:H26"/>
  <mergeCells count="3">
    <mergeCell ref="B2:G2"/>
    <mergeCell ref="B28:G28"/>
    <mergeCell ref="A1:H1"/>
  </mergeCells>
  <dataValidations count="1">
    <dataValidation sqref="G7:G26" showDropDown="0" showInputMessage="0" showErrorMessage="0" allowBlank="1" type="list" errorStyle="stop" operator="between">
      <formula1>"Airbnb,Booking,Indicação,Direto,Outro"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FF2E7DF7"/>
    <outlinePr summaryBelow="1" summaryRight="1"/>
    <pageSetUpPr fitToPage="0"/>
  </sheetPr>
  <dimension ref="A1:N3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baseColWidth="8" defaultColWidth="8.6796875" defaultRowHeight="15" zeroHeight="0" outlineLevelRow="0"/>
  <cols>
    <col width="8" customWidth="1" style="36" min="1" max="1"/>
    <col width="26" customWidth="1" style="36" min="2" max="2"/>
    <col width="22" customWidth="1" style="36" min="3" max="3"/>
    <col width="15" customWidth="1" style="36" min="4" max="4"/>
    <col width="13" customWidth="1" style="36" min="5" max="6"/>
    <col width="9" customWidth="1" style="36" min="7" max="7"/>
    <col width="13" customWidth="1" style="36" min="8" max="8"/>
    <col width="14" customWidth="1" style="36" min="9" max="9"/>
    <col width="15" customWidth="1" style="36" min="10" max="10"/>
    <col width="13" customWidth="1" style="36" min="11" max="11"/>
    <col width="15" customWidth="1" style="36" min="12" max="12"/>
    <col width="16" customWidth="1" style="36" min="13" max="13"/>
    <col width="19" customWidth="1" style="36" min="14" max="14"/>
  </cols>
  <sheetData>
    <row r="1" ht="45.75" customHeight="1" s="37">
      <c r="A1" s="44" t="inlineStr">
        <is>
          <t>Reservas</t>
        </is>
      </c>
    </row>
    <row r="2" ht="15.75" customHeight="1" s="37">
      <c r="B2" s="40" t="inlineStr">
        <is>
          <t>Noites, Valor Total e Valor Líquido calculam sozinhos. Imóvel usa a lista da aba Imóveis.</t>
        </is>
      </c>
    </row>
    <row r="3"/>
    <row r="4"/>
    <row r="5"/>
    <row r="6" ht="33.75" customHeight="1" s="37">
      <c r="A6" s="52" t="inlineStr">
        <is>
          <t>Código</t>
        </is>
      </c>
      <c r="B6" s="52" t="inlineStr">
        <is>
          <t>Imóvel (selecione)</t>
        </is>
      </c>
      <c r="C6" s="52" t="inlineStr">
        <is>
          <t>Hóspede</t>
        </is>
      </c>
      <c r="D6" s="52" t="inlineStr">
        <is>
          <t>Canal (selecione)</t>
        </is>
      </c>
      <c r="E6" s="52" t="inlineStr">
        <is>
          <t>Check-in</t>
        </is>
      </c>
      <c r="F6" s="52" t="inlineStr">
        <is>
          <t>Check-out</t>
        </is>
      </c>
      <c r="G6" s="52" t="inlineStr">
        <is>
          <t>Noites</t>
        </is>
      </c>
      <c r="H6" s="52" t="inlineStr">
        <is>
          <t>Diária (R$)</t>
        </is>
      </c>
      <c r="I6" s="52" t="inlineStr">
        <is>
          <t>Taxa limpeza (R$)</t>
        </is>
      </c>
      <c r="J6" s="52" t="inlineStr">
        <is>
          <t>Valor Total (R$)</t>
        </is>
      </c>
      <c r="K6" s="52" t="inlineStr">
        <is>
          <t>Comissão canal (%)</t>
        </is>
      </c>
      <c r="L6" s="52" t="inlineStr">
        <is>
          <t>Valor Líquido (R$)</t>
        </is>
      </c>
      <c r="M6" s="52" t="inlineStr">
        <is>
          <t>Status (selecione)</t>
        </is>
      </c>
      <c r="N6" s="52" t="inlineStr">
        <is>
          <t>Forma de pagamento</t>
        </is>
      </c>
    </row>
    <row r="7" ht="15" customHeight="1" s="37">
      <c r="A7" s="53" t="n">
        <v>1</v>
      </c>
      <c r="B7" s="54" t="inlineStr">
        <is>
          <t>Studio Vista Mar 302</t>
        </is>
      </c>
      <c r="C7" s="54" t="inlineStr">
        <is>
          <t>Camila Andrade</t>
        </is>
      </c>
      <c r="D7" s="54" t="inlineStr">
        <is>
          <t>Airbnb</t>
        </is>
      </c>
      <c r="E7" s="57" t="n">
        <v>46270</v>
      </c>
      <c r="F7" s="57" t="n">
        <v>46274</v>
      </c>
      <c r="G7" s="58">
        <f>IFERROR(F7-E7,"")</f>
        <v/>
      </c>
      <c r="H7" s="56" t="n">
        <v>220</v>
      </c>
      <c r="I7" s="56" t="n">
        <v>90</v>
      </c>
      <c r="J7" s="59">
        <f>IFERROR(G7*H7+I7,"")</f>
        <v/>
      </c>
      <c r="K7" s="60" t="n">
        <v>0.17</v>
      </c>
      <c r="L7" s="59">
        <f>IFERROR(J7*(1-K7),"")</f>
        <v/>
      </c>
      <c r="M7" s="54" t="inlineStr">
        <is>
          <t>Confirmada</t>
        </is>
      </c>
      <c r="N7" s="54" t="inlineStr">
        <is>
          <t>Cartão de crédito</t>
        </is>
      </c>
    </row>
    <row r="8" ht="15" customHeight="1" s="37">
      <c r="A8" s="53" t="n">
        <v>2</v>
      </c>
      <c r="B8" s="54" t="n"/>
      <c r="C8" s="54" t="n"/>
      <c r="D8" s="54" t="n"/>
      <c r="E8" s="54" t="n"/>
      <c r="F8" s="54" t="n"/>
      <c r="G8" s="58">
        <f>IFERROR(F8-E8,"")</f>
        <v/>
      </c>
      <c r="H8" s="54" t="n"/>
      <c r="I8" s="54" t="n"/>
      <c r="J8" s="59">
        <f>IFERROR(G8*H8+I8,"")</f>
        <v/>
      </c>
      <c r="K8" s="54" t="n"/>
      <c r="L8" s="59">
        <f>IFERROR(J8*(1-K8),"")</f>
        <v/>
      </c>
      <c r="M8" s="54" t="n"/>
      <c r="N8" s="54" t="n"/>
    </row>
    <row r="9" ht="15" customHeight="1" s="37">
      <c r="A9" s="53" t="n">
        <v>3</v>
      </c>
      <c r="B9" s="54" t="n"/>
      <c r="C9" s="54" t="n"/>
      <c r="D9" s="54" t="n"/>
      <c r="E9" s="54" t="n"/>
      <c r="F9" s="54" t="n"/>
      <c r="G9" s="58">
        <f>IFERROR(F9-E9,"")</f>
        <v/>
      </c>
      <c r="H9" s="54" t="n"/>
      <c r="I9" s="54" t="n"/>
      <c r="J9" s="59">
        <f>IFERROR(G9*H9+I9,"")</f>
        <v/>
      </c>
      <c r="K9" s="54" t="n"/>
      <c r="L9" s="59">
        <f>IFERROR(J9*(1-K9),"")</f>
        <v/>
      </c>
      <c r="M9" s="54" t="n"/>
      <c r="N9" s="54" t="n"/>
    </row>
    <row r="10" ht="15" customHeight="1" s="37">
      <c r="A10" s="53" t="n">
        <v>4</v>
      </c>
      <c r="B10" s="54" t="n"/>
      <c r="C10" s="54" t="n"/>
      <c r="D10" s="54" t="n"/>
      <c r="E10" s="54" t="n"/>
      <c r="F10" s="54" t="n"/>
      <c r="G10" s="58">
        <f>IFERROR(F10-E10,"")</f>
        <v/>
      </c>
      <c r="H10" s="54" t="n"/>
      <c r="I10" s="54" t="n"/>
      <c r="J10" s="59">
        <f>IFERROR(G10*H10+I10,"")</f>
        <v/>
      </c>
      <c r="K10" s="54" t="n"/>
      <c r="L10" s="59">
        <f>IFERROR(J10*(1-K10),"")</f>
        <v/>
      </c>
      <c r="M10" s="54" t="n"/>
      <c r="N10" s="54" t="n"/>
    </row>
    <row r="11" ht="15" customHeight="1" s="37">
      <c r="A11" s="53" t="n">
        <v>5</v>
      </c>
      <c r="B11" s="54" t="n"/>
      <c r="C11" s="54" t="n"/>
      <c r="D11" s="54" t="n"/>
      <c r="E11" s="54" t="n"/>
      <c r="F11" s="54" t="n"/>
      <c r="G11" s="58">
        <f>IFERROR(F11-E11,"")</f>
        <v/>
      </c>
      <c r="H11" s="54" t="n"/>
      <c r="I11" s="54" t="n"/>
      <c r="J11" s="59">
        <f>IFERROR(G11*H11+I11,"")</f>
        <v/>
      </c>
      <c r="K11" s="54" t="n"/>
      <c r="L11" s="59">
        <f>IFERROR(J11*(1-K11),"")</f>
        <v/>
      </c>
      <c r="M11" s="54" t="n"/>
      <c r="N11" s="54" t="n"/>
    </row>
    <row r="12" ht="15" customHeight="1" s="37">
      <c r="A12" s="53" t="n">
        <v>6</v>
      </c>
      <c r="B12" s="54" t="n"/>
      <c r="C12" s="54" t="n"/>
      <c r="D12" s="54" t="n"/>
      <c r="E12" s="54" t="n"/>
      <c r="F12" s="54" t="n"/>
      <c r="G12" s="58">
        <f>IFERROR(F12-E12,"")</f>
        <v/>
      </c>
      <c r="H12" s="54" t="n"/>
      <c r="I12" s="54" t="n"/>
      <c r="J12" s="59">
        <f>IFERROR(G12*H12+I12,"")</f>
        <v/>
      </c>
      <c r="K12" s="54" t="n"/>
      <c r="L12" s="59">
        <f>IFERROR(J12*(1-K12),"")</f>
        <v/>
      </c>
      <c r="M12" s="54" t="n"/>
      <c r="N12" s="54" t="n"/>
    </row>
    <row r="13" ht="15" customHeight="1" s="37">
      <c r="A13" s="53" t="n">
        <v>7</v>
      </c>
      <c r="B13" s="54" t="n"/>
      <c r="C13" s="54" t="n"/>
      <c r="D13" s="54" t="n"/>
      <c r="E13" s="54" t="n"/>
      <c r="F13" s="54" t="n"/>
      <c r="G13" s="58">
        <f>IFERROR(F13-E13,"")</f>
        <v/>
      </c>
      <c r="H13" s="54" t="n"/>
      <c r="I13" s="54" t="n"/>
      <c r="J13" s="59">
        <f>IFERROR(G13*H13+I13,"")</f>
        <v/>
      </c>
      <c r="K13" s="54" t="n"/>
      <c r="L13" s="59">
        <f>IFERROR(J13*(1-K13),"")</f>
        <v/>
      </c>
      <c r="M13" s="54" t="n"/>
      <c r="N13" s="54" t="n"/>
    </row>
    <row r="14" ht="15" customHeight="1" s="37">
      <c r="A14" s="53" t="n">
        <v>8</v>
      </c>
      <c r="B14" s="54" t="n"/>
      <c r="C14" s="54" t="n"/>
      <c r="D14" s="54" t="n"/>
      <c r="E14" s="54" t="n"/>
      <c r="F14" s="54" t="n"/>
      <c r="G14" s="58">
        <f>IFERROR(F14-E14,"")</f>
        <v/>
      </c>
      <c r="H14" s="54" t="n"/>
      <c r="I14" s="54" t="n"/>
      <c r="J14" s="59">
        <f>IFERROR(G14*H14+I14,"")</f>
        <v/>
      </c>
      <c r="K14" s="54" t="n"/>
      <c r="L14" s="59">
        <f>IFERROR(J14*(1-K14),"")</f>
        <v/>
      </c>
      <c r="M14" s="54" t="n"/>
      <c r="N14" s="54" t="n"/>
    </row>
    <row r="15" ht="15" customHeight="1" s="37">
      <c r="A15" s="53" t="n">
        <v>9</v>
      </c>
      <c r="B15" s="54" t="n"/>
      <c r="C15" s="54" t="n"/>
      <c r="D15" s="54" t="n"/>
      <c r="E15" s="54" t="n"/>
      <c r="F15" s="54" t="n"/>
      <c r="G15" s="58">
        <f>IFERROR(F15-E15,"")</f>
        <v/>
      </c>
      <c r="H15" s="54" t="n"/>
      <c r="I15" s="54" t="n"/>
      <c r="J15" s="59">
        <f>IFERROR(G15*H15+I15,"")</f>
        <v/>
      </c>
      <c r="K15" s="54" t="n"/>
      <c r="L15" s="59">
        <f>IFERROR(J15*(1-K15),"")</f>
        <v/>
      </c>
      <c r="M15" s="54" t="n"/>
      <c r="N15" s="54" t="n"/>
    </row>
    <row r="16" ht="15" customHeight="1" s="37">
      <c r="A16" s="53" t="n">
        <v>10</v>
      </c>
      <c r="B16" s="54" t="n"/>
      <c r="C16" s="54" t="n"/>
      <c r="D16" s="54" t="n"/>
      <c r="E16" s="54" t="n"/>
      <c r="F16" s="54" t="n"/>
      <c r="G16" s="58">
        <f>IFERROR(F16-E16,"")</f>
        <v/>
      </c>
      <c r="H16" s="54" t="n"/>
      <c r="I16" s="54" t="n"/>
      <c r="J16" s="59">
        <f>IFERROR(G16*H16+I16,"")</f>
        <v/>
      </c>
      <c r="K16" s="54" t="n"/>
      <c r="L16" s="59">
        <f>IFERROR(J16*(1-K16),"")</f>
        <v/>
      </c>
      <c r="M16" s="54" t="n"/>
      <c r="N16" s="54" t="n"/>
    </row>
    <row r="17" ht="15" customHeight="1" s="37">
      <c r="A17" s="53" t="n">
        <v>11</v>
      </c>
      <c r="B17" s="54" t="n"/>
      <c r="C17" s="54" t="n"/>
      <c r="D17" s="54" t="n"/>
      <c r="E17" s="54" t="n"/>
      <c r="F17" s="54" t="n"/>
      <c r="G17" s="58">
        <f>IFERROR(F17-E17,"")</f>
        <v/>
      </c>
      <c r="H17" s="54" t="n"/>
      <c r="I17" s="54" t="n"/>
      <c r="J17" s="59">
        <f>IFERROR(G17*H17+I17,"")</f>
        <v/>
      </c>
      <c r="K17" s="54" t="n"/>
      <c r="L17" s="59">
        <f>IFERROR(J17*(1-K17),"")</f>
        <v/>
      </c>
      <c r="M17" s="54" t="n"/>
      <c r="N17" s="54" t="n"/>
    </row>
    <row r="18" ht="15" customHeight="1" s="37">
      <c r="A18" s="53" t="n">
        <v>12</v>
      </c>
      <c r="B18" s="54" t="n"/>
      <c r="C18" s="54" t="n"/>
      <c r="D18" s="54" t="n"/>
      <c r="E18" s="54" t="n"/>
      <c r="F18" s="54" t="n"/>
      <c r="G18" s="58">
        <f>IFERROR(F18-E18,"")</f>
        <v/>
      </c>
      <c r="H18" s="54" t="n"/>
      <c r="I18" s="54" t="n"/>
      <c r="J18" s="59">
        <f>IFERROR(G18*H18+I18,"")</f>
        <v/>
      </c>
      <c r="K18" s="54" t="n"/>
      <c r="L18" s="59">
        <f>IFERROR(J18*(1-K18),"")</f>
        <v/>
      </c>
      <c r="M18" s="54" t="n"/>
      <c r="N18" s="54" t="n"/>
    </row>
    <row r="19" ht="15" customHeight="1" s="37">
      <c r="A19" s="53" t="n">
        <v>13</v>
      </c>
      <c r="B19" s="54" t="n"/>
      <c r="C19" s="54" t="n"/>
      <c r="D19" s="54" t="n"/>
      <c r="E19" s="54" t="n"/>
      <c r="F19" s="54" t="n"/>
      <c r="G19" s="58">
        <f>IFERROR(F19-E19,"")</f>
        <v/>
      </c>
      <c r="H19" s="54" t="n"/>
      <c r="I19" s="54" t="n"/>
      <c r="J19" s="59">
        <f>IFERROR(G19*H19+I19,"")</f>
        <v/>
      </c>
      <c r="K19" s="54" t="n"/>
      <c r="L19" s="59">
        <f>IFERROR(J19*(1-K19),"")</f>
        <v/>
      </c>
      <c r="M19" s="54" t="n"/>
      <c r="N19" s="54" t="n"/>
    </row>
    <row r="20" ht="15" customHeight="1" s="37">
      <c r="A20" s="53" t="n">
        <v>14</v>
      </c>
      <c r="B20" s="54" t="n"/>
      <c r="C20" s="54" t="n"/>
      <c r="D20" s="54" t="n"/>
      <c r="E20" s="54" t="n"/>
      <c r="F20" s="54" t="n"/>
      <c r="G20" s="58">
        <f>IFERROR(F20-E20,"")</f>
        <v/>
      </c>
      <c r="H20" s="54" t="n"/>
      <c r="I20" s="54" t="n"/>
      <c r="J20" s="59">
        <f>IFERROR(G20*H20+I20,"")</f>
        <v/>
      </c>
      <c r="K20" s="54" t="n"/>
      <c r="L20" s="59">
        <f>IFERROR(J20*(1-K20),"")</f>
        <v/>
      </c>
      <c r="M20" s="54" t="n"/>
      <c r="N20" s="54" t="n"/>
    </row>
    <row r="21" ht="15" customHeight="1" s="37">
      <c r="A21" s="53" t="n">
        <v>15</v>
      </c>
      <c r="B21" s="54" t="n"/>
      <c r="C21" s="54" t="n"/>
      <c r="D21" s="54" t="n"/>
      <c r="E21" s="54" t="n"/>
      <c r="F21" s="54" t="n"/>
      <c r="G21" s="58">
        <f>IFERROR(F21-E21,"")</f>
        <v/>
      </c>
      <c r="H21" s="54" t="n"/>
      <c r="I21" s="54" t="n"/>
      <c r="J21" s="59">
        <f>IFERROR(G21*H21+I21,"")</f>
        <v/>
      </c>
      <c r="K21" s="54" t="n"/>
      <c r="L21" s="59">
        <f>IFERROR(J21*(1-K21),"")</f>
        <v/>
      </c>
      <c r="M21" s="54" t="n"/>
      <c r="N21" s="54" t="n"/>
    </row>
    <row r="22" ht="15" customHeight="1" s="37">
      <c r="A22" s="53" t="n">
        <v>16</v>
      </c>
      <c r="B22" s="54" t="n"/>
      <c r="C22" s="54" t="n"/>
      <c r="D22" s="54" t="n"/>
      <c r="E22" s="54" t="n"/>
      <c r="F22" s="54" t="n"/>
      <c r="G22" s="58">
        <f>IFERROR(F22-E22,"")</f>
        <v/>
      </c>
      <c r="H22" s="54" t="n"/>
      <c r="I22" s="54" t="n"/>
      <c r="J22" s="59">
        <f>IFERROR(G22*H22+I22,"")</f>
        <v/>
      </c>
      <c r="K22" s="54" t="n"/>
      <c r="L22" s="59">
        <f>IFERROR(J22*(1-K22),"")</f>
        <v/>
      </c>
      <c r="M22" s="54" t="n"/>
      <c r="N22" s="54" t="n"/>
    </row>
    <row r="23" ht="15" customHeight="1" s="37">
      <c r="A23" s="53" t="n">
        <v>17</v>
      </c>
      <c r="B23" s="54" t="n"/>
      <c r="C23" s="54" t="n"/>
      <c r="D23" s="54" t="n"/>
      <c r="E23" s="54" t="n"/>
      <c r="F23" s="54" t="n"/>
      <c r="G23" s="58">
        <f>IFERROR(F23-E23,"")</f>
        <v/>
      </c>
      <c r="H23" s="54" t="n"/>
      <c r="I23" s="54" t="n"/>
      <c r="J23" s="59">
        <f>IFERROR(G23*H23+I23,"")</f>
        <v/>
      </c>
      <c r="K23" s="54" t="n"/>
      <c r="L23" s="59">
        <f>IFERROR(J23*(1-K23),"")</f>
        <v/>
      </c>
      <c r="M23" s="54" t="n"/>
      <c r="N23" s="54" t="n"/>
    </row>
    <row r="24" ht="15" customHeight="1" s="37">
      <c r="A24" s="53" t="n">
        <v>18</v>
      </c>
      <c r="B24" s="54" t="n"/>
      <c r="C24" s="54" t="n"/>
      <c r="D24" s="54" t="n"/>
      <c r="E24" s="54" t="n"/>
      <c r="F24" s="54" t="n"/>
      <c r="G24" s="58">
        <f>IFERROR(F24-E24,"")</f>
        <v/>
      </c>
      <c r="H24" s="54" t="n"/>
      <c r="I24" s="54" t="n"/>
      <c r="J24" s="59">
        <f>IFERROR(G24*H24+I24,"")</f>
        <v/>
      </c>
      <c r="K24" s="54" t="n"/>
      <c r="L24" s="59">
        <f>IFERROR(J24*(1-K24),"")</f>
        <v/>
      </c>
      <c r="M24" s="54" t="n"/>
      <c r="N24" s="54" t="n"/>
    </row>
    <row r="25" ht="15" customHeight="1" s="37">
      <c r="A25" s="53" t="n">
        <v>19</v>
      </c>
      <c r="B25" s="54" t="n"/>
      <c r="C25" s="54" t="n"/>
      <c r="D25" s="54" t="n"/>
      <c r="E25" s="54" t="n"/>
      <c r="F25" s="54" t="n"/>
      <c r="G25" s="58">
        <f>IFERROR(F25-E25,"")</f>
        <v/>
      </c>
      <c r="H25" s="54" t="n"/>
      <c r="I25" s="54" t="n"/>
      <c r="J25" s="59">
        <f>IFERROR(G25*H25+I25,"")</f>
        <v/>
      </c>
      <c r="K25" s="54" t="n"/>
      <c r="L25" s="59">
        <f>IFERROR(J25*(1-K25),"")</f>
        <v/>
      </c>
      <c r="M25" s="54" t="n"/>
      <c r="N25" s="54" t="n"/>
    </row>
    <row r="26" ht="15" customHeight="1" s="37">
      <c r="A26" s="53" t="n">
        <v>20</v>
      </c>
      <c r="B26" s="54" t="n"/>
      <c r="C26" s="54" t="n"/>
      <c r="D26" s="54" t="n"/>
      <c r="E26" s="54" t="n"/>
      <c r="F26" s="54" t="n"/>
      <c r="G26" s="58">
        <f>IFERROR(F26-E26,"")</f>
        <v/>
      </c>
      <c r="H26" s="54" t="n"/>
      <c r="I26" s="54" t="n"/>
      <c r="J26" s="59">
        <f>IFERROR(G26*H26+I26,"")</f>
        <v/>
      </c>
      <c r="K26" s="54" t="n"/>
      <c r="L26" s="59">
        <f>IFERROR(J26*(1-K26),"")</f>
        <v/>
      </c>
      <c r="M26" s="54" t="n"/>
      <c r="N26" s="54" t="n"/>
    </row>
    <row r="27" ht="15" customHeight="1" s="37">
      <c r="A27" s="53" t="n">
        <v>21</v>
      </c>
      <c r="B27" s="54" t="n"/>
      <c r="C27" s="54" t="n"/>
      <c r="D27" s="54" t="n"/>
      <c r="E27" s="54" t="n"/>
      <c r="F27" s="54" t="n"/>
      <c r="G27" s="58">
        <f>IFERROR(F27-E27,"")</f>
        <v/>
      </c>
      <c r="H27" s="54" t="n"/>
      <c r="I27" s="54" t="n"/>
      <c r="J27" s="59">
        <f>IFERROR(G27*H27+I27,"")</f>
        <v/>
      </c>
      <c r="K27" s="54" t="n"/>
      <c r="L27" s="59">
        <f>IFERROR(J27*(1-K27),"")</f>
        <v/>
      </c>
      <c r="M27" s="54" t="n"/>
      <c r="N27" s="54" t="n"/>
    </row>
    <row r="28" ht="15" customHeight="1" s="37">
      <c r="A28" s="53" t="n">
        <v>22</v>
      </c>
      <c r="B28" s="54" t="n"/>
      <c r="C28" s="54" t="n"/>
      <c r="D28" s="54" t="n"/>
      <c r="E28" s="54" t="n"/>
      <c r="F28" s="54" t="n"/>
      <c r="G28" s="58">
        <f>IFERROR(F28-E28,"")</f>
        <v/>
      </c>
      <c r="H28" s="54" t="n"/>
      <c r="I28" s="54" t="n"/>
      <c r="J28" s="59">
        <f>IFERROR(G28*H28+I28,"")</f>
        <v/>
      </c>
      <c r="K28" s="54" t="n"/>
      <c r="L28" s="59">
        <f>IFERROR(J28*(1-K28),"")</f>
        <v/>
      </c>
      <c r="M28" s="54" t="n"/>
      <c r="N28" s="54" t="n"/>
    </row>
    <row r="29" ht="15" customHeight="1" s="37">
      <c r="A29" s="53" t="n">
        <v>23</v>
      </c>
      <c r="B29" s="54" t="n"/>
      <c r="C29" s="54" t="n"/>
      <c r="D29" s="54" t="n"/>
      <c r="E29" s="54" t="n"/>
      <c r="F29" s="54" t="n"/>
      <c r="G29" s="58">
        <f>IFERROR(F29-E29,"")</f>
        <v/>
      </c>
      <c r="H29" s="54" t="n"/>
      <c r="I29" s="54" t="n"/>
      <c r="J29" s="59">
        <f>IFERROR(G29*H29+I29,"")</f>
        <v/>
      </c>
      <c r="K29" s="54" t="n"/>
      <c r="L29" s="59">
        <f>IFERROR(J29*(1-K29),"")</f>
        <v/>
      </c>
      <c r="M29" s="54" t="n"/>
      <c r="N29" s="54" t="n"/>
    </row>
    <row r="30" ht="15" customHeight="1" s="37">
      <c r="A30" s="53" t="n">
        <v>24</v>
      </c>
      <c r="B30" s="54" t="n"/>
      <c r="C30" s="54" t="n"/>
      <c r="D30" s="54" t="n"/>
      <c r="E30" s="54" t="n"/>
      <c r="F30" s="54" t="n"/>
      <c r="G30" s="58">
        <f>IFERROR(F30-E30,"")</f>
        <v/>
      </c>
      <c r="H30" s="54" t="n"/>
      <c r="I30" s="54" t="n"/>
      <c r="J30" s="59">
        <f>IFERROR(G30*H30+I30,"")</f>
        <v/>
      </c>
      <c r="K30" s="54" t="n"/>
      <c r="L30" s="59">
        <f>IFERROR(J30*(1-K30),"")</f>
        <v/>
      </c>
      <c r="M30" s="54" t="n"/>
      <c r="N30" s="54" t="n"/>
    </row>
    <row r="31" ht="15" customHeight="1" s="37">
      <c r="A31" s="53" t="n">
        <v>25</v>
      </c>
      <c r="B31" s="54" t="n"/>
      <c r="C31" s="54" t="n"/>
      <c r="D31" s="54" t="n"/>
      <c r="E31" s="54" t="n"/>
      <c r="F31" s="54" t="n"/>
      <c r="G31" s="58">
        <f>IFERROR(F31-E31,"")</f>
        <v/>
      </c>
      <c r="H31" s="54" t="n"/>
      <c r="I31" s="54" t="n"/>
      <c r="J31" s="59">
        <f>IFERROR(G31*H31+I31,"")</f>
        <v/>
      </c>
      <c r="K31" s="54" t="n"/>
      <c r="L31" s="59">
        <f>IFERROR(J31*(1-K31),"")</f>
        <v/>
      </c>
      <c r="M31" s="54" t="n"/>
      <c r="N31" s="54" t="n"/>
    </row>
    <row r="32" ht="15" customHeight="1" s="37">
      <c r="A32" s="53" t="n">
        <v>26</v>
      </c>
      <c r="B32" s="54" t="n"/>
      <c r="C32" s="54" t="n"/>
      <c r="D32" s="54" t="n"/>
      <c r="E32" s="54" t="n"/>
      <c r="F32" s="54" t="n"/>
      <c r="G32" s="58">
        <f>IFERROR(F32-E32,"")</f>
        <v/>
      </c>
      <c r="H32" s="54" t="n"/>
      <c r="I32" s="54" t="n"/>
      <c r="J32" s="59">
        <f>IFERROR(G32*H32+I32,"")</f>
        <v/>
      </c>
      <c r="K32" s="54" t="n"/>
      <c r="L32" s="59">
        <f>IFERROR(J32*(1-K32),"")</f>
        <v/>
      </c>
      <c r="M32" s="54" t="n"/>
      <c r="N32" s="54" t="n"/>
    </row>
    <row r="33" ht="15" customHeight="1" s="37">
      <c r="A33" s="53" t="n">
        <v>27</v>
      </c>
      <c r="B33" s="54" t="n"/>
      <c r="C33" s="54" t="n"/>
      <c r="D33" s="54" t="n"/>
      <c r="E33" s="54" t="n"/>
      <c r="F33" s="54" t="n"/>
      <c r="G33" s="58">
        <f>IFERROR(F33-E33,"")</f>
        <v/>
      </c>
      <c r="H33" s="54" t="n"/>
      <c r="I33" s="54" t="n"/>
      <c r="J33" s="59">
        <f>IFERROR(G33*H33+I33,"")</f>
        <v/>
      </c>
      <c r="K33" s="54" t="n"/>
      <c r="L33" s="59">
        <f>IFERROR(J33*(1-K33),"")</f>
        <v/>
      </c>
      <c r="M33" s="54" t="n"/>
      <c r="N33" s="54" t="n"/>
    </row>
    <row r="34" ht="15" customHeight="1" s="37">
      <c r="A34" s="53" t="n">
        <v>28</v>
      </c>
      <c r="B34" s="54" t="n"/>
      <c r="C34" s="54" t="n"/>
      <c r="D34" s="54" t="n"/>
      <c r="E34" s="54" t="n"/>
      <c r="F34" s="54" t="n"/>
      <c r="G34" s="58">
        <f>IFERROR(F34-E34,"")</f>
        <v/>
      </c>
      <c r="H34" s="54" t="n"/>
      <c r="I34" s="54" t="n"/>
      <c r="J34" s="59">
        <f>IFERROR(G34*H34+I34,"")</f>
        <v/>
      </c>
      <c r="K34" s="54" t="n"/>
      <c r="L34" s="59">
        <f>IFERROR(J34*(1-K34),"")</f>
        <v/>
      </c>
      <c r="M34" s="54" t="n"/>
      <c r="N34" s="54" t="n"/>
    </row>
    <row r="35" ht="15" customHeight="1" s="37">
      <c r="A35" s="53" t="n">
        <v>29</v>
      </c>
      <c r="B35" s="54" t="n"/>
      <c r="C35" s="54" t="n"/>
      <c r="D35" s="54" t="n"/>
      <c r="E35" s="54" t="n"/>
      <c r="F35" s="54" t="n"/>
      <c r="G35" s="58">
        <f>IFERROR(F35-E35,"")</f>
        <v/>
      </c>
      <c r="H35" s="54" t="n"/>
      <c r="I35" s="54" t="n"/>
      <c r="J35" s="59">
        <f>IFERROR(G35*H35+I35,"")</f>
        <v/>
      </c>
      <c r="K35" s="54" t="n"/>
      <c r="L35" s="59">
        <f>IFERROR(J35*(1-K35),"")</f>
        <v/>
      </c>
      <c r="M35" s="54" t="n"/>
      <c r="N35" s="54" t="n"/>
    </row>
    <row r="36" ht="15" customHeight="1" s="37">
      <c r="A36" s="53" t="n">
        <v>30</v>
      </c>
      <c r="B36" s="54" t="n"/>
      <c r="C36" s="54" t="n"/>
      <c r="D36" s="54" t="n"/>
      <c r="E36" s="54" t="n"/>
      <c r="F36" s="54" t="n"/>
      <c r="G36" s="58">
        <f>IFERROR(F36-E36,"")</f>
        <v/>
      </c>
      <c r="H36" s="54" t="n"/>
      <c r="I36" s="54" t="n"/>
      <c r="J36" s="59">
        <f>IFERROR(G36*H36+I36,"")</f>
        <v/>
      </c>
      <c r="K36" s="54" t="n"/>
      <c r="L36" s="59">
        <f>IFERROR(J36*(1-K36),"")</f>
        <v/>
      </c>
      <c r="M36" s="54" t="n"/>
      <c r="N36" s="54" t="n"/>
    </row>
    <row r="37"/>
    <row r="38" ht="15" customHeight="1" s="37">
      <c r="A38" s="40" t="inlineStr">
        <is>
          <t>Linha 7 é um exemplo preenchido — apague o conteúdo antes de usar de verdade. Reservas 'Canceladas' não entram no cálculo de ocupação nem de receita do Painel.</t>
        </is>
      </c>
    </row>
  </sheetData>
  <autoFilter ref="A6:N36"/>
  <mergeCells count="3">
    <mergeCell ref="A1:N1"/>
    <mergeCell ref="A38:J38"/>
    <mergeCell ref="B2:K2"/>
  </mergeCells>
  <dataValidations count="6">
    <dataValidation sqref="B7:B36" showDropDown="0" showInputMessage="0" showErrorMessage="0" allowBlank="1" type="list" errorStyle="stop" operator="between">
      <formula1>Imóveis!$B$7:$B$21</formula1>
      <formula2>0</formula2>
    </dataValidation>
    <dataValidation sqref="D7:D36" showDropDown="0" showInputMessage="0" showErrorMessage="0" allowBlank="1" type="list" errorStyle="stop" operator="between">
      <formula1>"Airbnb,Booking,Direto,Outro"</formula1>
      <formula2>0</formula2>
    </dataValidation>
    <dataValidation sqref="M7:M36" showDropDown="0" showInputMessage="0" showErrorMessage="0" allowBlank="1" type="list" errorStyle="stop" operator="between">
      <formula1>"Confirmada,Em andamento,Concluída,Cancelada"</formula1>
      <formula2>0</formula2>
    </dataValidation>
    <dataValidation sqref="G7:G36" showDropDown="0" showInputMessage="1" showErrorMessage="0" allowBlank="1" promptTitle="Fórmula — não apague" prompt="Noites = Check-out menos Check-in. Calculado sozinho — não apague." type="custom" errorStyle="stop" operator="between">
      <formula1>1</formula1>
      <formula2>0</formula2>
    </dataValidation>
    <dataValidation sqref="J7:J36" showDropDown="0" showInputMessage="1" showErrorMessage="0" allowBlank="1" promptTitle="Fórmula — não apague" prompt="Valor Total = Noites × Diária + Taxa de limpeza. Calculado sozinho — não apague." type="custom" errorStyle="stop" operator="between">
      <formula1>1</formula1>
      <formula2>0</formula2>
    </dataValidation>
    <dataValidation sqref="L7:L36" showDropDown="0" showInputMessage="1" showErrorMessage="0" allowBlank="1" promptTitle="Fórmula — não apague" prompt="Valor Líquido = Valor Total menos a comissão do canal. Calculado sozinho — não apague." type="custom" errorStyle="stop" operator="between">
      <formula1>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FF2E7DF7"/>
    <outlinePr summaryBelow="1" summaryRight="1"/>
    <pageSetUpPr fitToPage="0"/>
  </sheetPr>
  <dimension ref="A1:AI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baseColWidth="8" defaultColWidth="8.6796875" defaultRowHeight="15" zeroHeight="0" outlineLevelRow="0"/>
  <cols>
    <col width="3" customWidth="1" style="36" min="1" max="1"/>
    <col width="24" customWidth="1" style="36" min="2" max="2"/>
    <col width="3.61" customWidth="1" style="36" min="3" max="33"/>
    <col width="4" customWidth="1" style="36" min="35" max="35"/>
  </cols>
  <sheetData>
    <row r="1" ht="45.75" customHeight="1" s="37">
      <c r="A1" s="44" t="inlineStr">
        <is>
          <t>Mapa de Reservas — preenche sozinho</t>
        </is>
      </c>
    </row>
    <row r="2" ht="15" customHeight="1" s="37">
      <c r="AI2" s="61" t="inlineStr">
        <is>
          <t>nº mês (aux.)</t>
        </is>
      </c>
    </row>
    <row r="3" ht="15" customHeight="1" s="37">
      <c r="B3" s="62" t="inlineStr">
        <is>
          <t>Ano:</t>
        </is>
      </c>
      <c r="C3" s="63" t="n">
        <v>2026</v>
      </c>
      <c r="E3" s="62" t="inlineStr">
        <is>
          <t>Mês:</t>
        </is>
      </c>
      <c r="F3" s="54" t="inlineStr">
        <is>
          <t>Setembro</t>
        </is>
      </c>
      <c r="H3" s="64">
        <f>"Exibindo: "&amp;$F$3&amp;" de "&amp;$C$3</f>
        <v/>
      </c>
      <c r="AI3" s="58">
        <f>MATCH($F$3,{"Janeiro","Fevereiro","Março","Abril","Maio","Junho","Julho","Agosto","Setembro","Outubro","Novembro","Dezembro"},0)</f>
        <v/>
      </c>
    </row>
    <row r="4" ht="43.25" customHeight="1" s="37">
      <c r="B4" s="65" t="inlineStr">
        <is>
          <t xml:space="preserve">  </t>
        </is>
      </c>
      <c r="C4" s="66" t="inlineStr">
        <is>
          <t>Livre</t>
        </is>
      </c>
      <c r="E4" s="67" t="inlineStr">
        <is>
          <t xml:space="preserve">  </t>
        </is>
      </c>
      <c r="F4" s="66" t="inlineStr">
        <is>
          <t>Reservado (confirmada)</t>
        </is>
      </c>
      <c r="H4" s="68" t="inlineStr">
        <is>
          <t xml:space="preserve">  </t>
        </is>
      </c>
      <c r="I4" s="66" t="inlineStr">
        <is>
          <t>Hospedado agora</t>
        </is>
      </c>
      <c r="K4" s="69" t="inlineStr">
        <is>
          <t xml:space="preserve">  </t>
        </is>
      </c>
      <c r="L4" s="66" t="inlineStr">
        <is>
          <t>Concluída</t>
        </is>
      </c>
      <c r="N4" s="40" t="inlineStr">
        <is>
          <t>Nada aqui é pintado à mão: escolha o mês/ano acima e o mapa lê a aba Reservas sozinho.</t>
        </is>
      </c>
    </row>
    <row r="5"/>
    <row r="6" ht="19.5" customHeight="1" s="37">
      <c r="B6" s="52" t="inlineStr">
        <is>
          <t>Imóvel (selecione)</t>
        </is>
      </c>
      <c r="C6" s="70" t="n">
        <v>1</v>
      </c>
      <c r="D6" s="70" t="n">
        <v>2</v>
      </c>
      <c r="E6" s="70" t="n">
        <v>3</v>
      </c>
      <c r="F6" s="70" t="n">
        <v>4</v>
      </c>
      <c r="G6" s="70" t="n">
        <v>5</v>
      </c>
      <c r="H6" s="70" t="n">
        <v>6</v>
      </c>
      <c r="I6" s="70" t="n">
        <v>7</v>
      </c>
      <c r="J6" s="70" t="n">
        <v>8</v>
      </c>
      <c r="K6" s="70" t="n">
        <v>9</v>
      </c>
      <c r="L6" s="70" t="n">
        <v>10</v>
      </c>
      <c r="M6" s="70" t="n">
        <v>11</v>
      </c>
      <c r="N6" s="70" t="n">
        <v>12</v>
      </c>
      <c r="O6" s="70" t="n">
        <v>13</v>
      </c>
      <c r="P6" s="70" t="n">
        <v>14</v>
      </c>
      <c r="Q6" s="70" t="n">
        <v>15</v>
      </c>
      <c r="R6" s="70" t="n">
        <v>16</v>
      </c>
      <c r="S6" s="70" t="n">
        <v>17</v>
      </c>
      <c r="T6" s="70" t="n">
        <v>18</v>
      </c>
      <c r="U6" s="70" t="n">
        <v>19</v>
      </c>
      <c r="V6" s="70" t="n">
        <v>20</v>
      </c>
      <c r="W6" s="70" t="n">
        <v>21</v>
      </c>
      <c r="X6" s="70" t="n">
        <v>22</v>
      </c>
      <c r="Y6" s="70" t="n">
        <v>23</v>
      </c>
      <c r="Z6" s="70" t="n">
        <v>24</v>
      </c>
      <c r="AA6" s="70" t="n">
        <v>25</v>
      </c>
      <c r="AB6" s="70" t="n">
        <v>26</v>
      </c>
      <c r="AC6" s="70" t="n">
        <v>27</v>
      </c>
      <c r="AD6" s="70" t="n">
        <v>28</v>
      </c>
      <c r="AE6" s="70" t="n">
        <v>29</v>
      </c>
      <c r="AF6" s="70" t="n">
        <v>30</v>
      </c>
      <c r="AG6" s="70" t="n">
        <v>31</v>
      </c>
    </row>
    <row r="7" ht="15" customHeight="1" s="37">
      <c r="B7" s="54" t="n"/>
      <c r="C7" s="71">
        <f>IF(1&gt;DAY(EOMONTH(DATE($C$3,$AI$3,1),0)),"x",IF(SUMPRODUCT((Reservas!$B$7:$B$36=$B7)*(Reservas!$M$7:$M$36="Em andamento")*(DATE($C$3,$AI$3,1)&gt;=Reservas!$E$7:$E$36)*(DATE($C$3,$AI$3,1)&lt;Reservas!$F$7:$F$36))&gt;0,"H",IF(SUMPRODUCT((Reservas!$B$7:$B$36=$B7)*(Reservas!$M$7:$M$36="Confirmada")*(DATE($C$3,$AI$3,1)&gt;=Reservas!$E$7:$E$36)*(DATE($C$3,$AI$3,1)&lt;Reservas!$F$7:$F$36))&gt;0,"R",IF(SUMPRODUCT((Reservas!$B$7:$B$36=$B7)*(Reservas!$M$7:$M$36="Concluída")*(DATE($C$3,$AI$3,1)&gt;=Reservas!$E$7:$E$36)*(DATE($C$3,$AI$3,1)&lt;Reservas!$F$7:$F$36))&gt;0,"C",""))))</f>
        <v/>
      </c>
      <c r="D7" s="71">
        <f>IF(2&gt;DAY(EOMONTH(DATE($C$3,$AI$3,1),0)),"x",IF(SUMPRODUCT((Reservas!$B$7:$B$36=$B7)*(Reservas!$M$7:$M$36="Em andamento")*(DATE($C$3,$AI$3,2)&gt;=Reservas!$E$7:$E$36)*(DATE($C$3,$AI$3,2)&lt;Reservas!$F$7:$F$36))&gt;0,"H",IF(SUMPRODUCT((Reservas!$B$7:$B$36=$B7)*(Reservas!$M$7:$M$36="Confirmada")*(DATE($C$3,$AI$3,2)&gt;=Reservas!$E$7:$E$36)*(DATE($C$3,$AI$3,2)&lt;Reservas!$F$7:$F$36))&gt;0,"R",IF(SUMPRODUCT((Reservas!$B$7:$B$36=$B7)*(Reservas!$M$7:$M$36="Concluída")*(DATE($C$3,$AI$3,2)&gt;=Reservas!$E$7:$E$36)*(DATE($C$3,$AI$3,2)&lt;Reservas!$F$7:$F$36))&gt;0,"C",""))))</f>
        <v/>
      </c>
      <c r="E7" s="71">
        <f>IF(3&gt;DAY(EOMONTH(DATE($C$3,$AI$3,1),0)),"x",IF(SUMPRODUCT((Reservas!$B$7:$B$36=$B7)*(Reservas!$M$7:$M$36="Em andamento")*(DATE($C$3,$AI$3,3)&gt;=Reservas!$E$7:$E$36)*(DATE($C$3,$AI$3,3)&lt;Reservas!$F$7:$F$36))&gt;0,"H",IF(SUMPRODUCT((Reservas!$B$7:$B$36=$B7)*(Reservas!$M$7:$M$36="Confirmada")*(DATE($C$3,$AI$3,3)&gt;=Reservas!$E$7:$E$36)*(DATE($C$3,$AI$3,3)&lt;Reservas!$F$7:$F$36))&gt;0,"R",IF(SUMPRODUCT((Reservas!$B$7:$B$36=$B7)*(Reservas!$M$7:$M$36="Concluída")*(DATE($C$3,$AI$3,3)&gt;=Reservas!$E$7:$E$36)*(DATE($C$3,$AI$3,3)&lt;Reservas!$F$7:$F$36))&gt;0,"C",""))))</f>
        <v/>
      </c>
      <c r="F7" s="71">
        <f>IF(4&gt;DAY(EOMONTH(DATE($C$3,$AI$3,1),0)),"x",IF(SUMPRODUCT((Reservas!$B$7:$B$36=$B7)*(Reservas!$M$7:$M$36="Em andamento")*(DATE($C$3,$AI$3,4)&gt;=Reservas!$E$7:$E$36)*(DATE($C$3,$AI$3,4)&lt;Reservas!$F$7:$F$36))&gt;0,"H",IF(SUMPRODUCT((Reservas!$B$7:$B$36=$B7)*(Reservas!$M$7:$M$36="Confirmada")*(DATE($C$3,$AI$3,4)&gt;=Reservas!$E$7:$E$36)*(DATE($C$3,$AI$3,4)&lt;Reservas!$F$7:$F$36))&gt;0,"R",IF(SUMPRODUCT((Reservas!$B$7:$B$36=$B7)*(Reservas!$M$7:$M$36="Concluída")*(DATE($C$3,$AI$3,4)&gt;=Reservas!$E$7:$E$36)*(DATE($C$3,$AI$3,4)&lt;Reservas!$F$7:$F$36))&gt;0,"C",""))))</f>
        <v/>
      </c>
      <c r="G7" s="71">
        <f>IF(5&gt;DAY(EOMONTH(DATE($C$3,$AI$3,1),0)),"x",IF(SUMPRODUCT((Reservas!$B$7:$B$36=$B7)*(Reservas!$M$7:$M$36="Em andamento")*(DATE($C$3,$AI$3,5)&gt;=Reservas!$E$7:$E$36)*(DATE($C$3,$AI$3,5)&lt;Reservas!$F$7:$F$36))&gt;0,"H",IF(SUMPRODUCT((Reservas!$B$7:$B$36=$B7)*(Reservas!$M$7:$M$36="Confirmada")*(DATE($C$3,$AI$3,5)&gt;=Reservas!$E$7:$E$36)*(DATE($C$3,$AI$3,5)&lt;Reservas!$F$7:$F$36))&gt;0,"R",IF(SUMPRODUCT((Reservas!$B$7:$B$36=$B7)*(Reservas!$M$7:$M$36="Concluída")*(DATE($C$3,$AI$3,5)&gt;=Reservas!$E$7:$E$36)*(DATE($C$3,$AI$3,5)&lt;Reservas!$F$7:$F$36))&gt;0,"C",""))))</f>
        <v/>
      </c>
      <c r="H7" s="71">
        <f>IF(6&gt;DAY(EOMONTH(DATE($C$3,$AI$3,1),0)),"x",IF(SUMPRODUCT((Reservas!$B$7:$B$36=$B7)*(Reservas!$M$7:$M$36="Em andamento")*(DATE($C$3,$AI$3,6)&gt;=Reservas!$E$7:$E$36)*(DATE($C$3,$AI$3,6)&lt;Reservas!$F$7:$F$36))&gt;0,"H",IF(SUMPRODUCT((Reservas!$B$7:$B$36=$B7)*(Reservas!$M$7:$M$36="Confirmada")*(DATE($C$3,$AI$3,6)&gt;=Reservas!$E$7:$E$36)*(DATE($C$3,$AI$3,6)&lt;Reservas!$F$7:$F$36))&gt;0,"R",IF(SUMPRODUCT((Reservas!$B$7:$B$36=$B7)*(Reservas!$M$7:$M$36="Concluída")*(DATE($C$3,$AI$3,6)&gt;=Reservas!$E$7:$E$36)*(DATE($C$3,$AI$3,6)&lt;Reservas!$F$7:$F$36))&gt;0,"C",""))))</f>
        <v/>
      </c>
      <c r="I7" s="71">
        <f>IF(7&gt;DAY(EOMONTH(DATE($C$3,$AI$3,1),0)),"x",IF(SUMPRODUCT((Reservas!$B$7:$B$36=$B7)*(Reservas!$M$7:$M$36="Em andamento")*(DATE($C$3,$AI$3,7)&gt;=Reservas!$E$7:$E$36)*(DATE($C$3,$AI$3,7)&lt;Reservas!$F$7:$F$36))&gt;0,"H",IF(SUMPRODUCT((Reservas!$B$7:$B$36=$B7)*(Reservas!$M$7:$M$36="Confirmada")*(DATE($C$3,$AI$3,7)&gt;=Reservas!$E$7:$E$36)*(DATE($C$3,$AI$3,7)&lt;Reservas!$F$7:$F$36))&gt;0,"R",IF(SUMPRODUCT((Reservas!$B$7:$B$36=$B7)*(Reservas!$M$7:$M$36="Concluída")*(DATE($C$3,$AI$3,7)&gt;=Reservas!$E$7:$E$36)*(DATE($C$3,$AI$3,7)&lt;Reservas!$F$7:$F$36))&gt;0,"C",""))))</f>
        <v/>
      </c>
      <c r="J7" s="71">
        <f>IF(8&gt;DAY(EOMONTH(DATE($C$3,$AI$3,1),0)),"x",IF(SUMPRODUCT((Reservas!$B$7:$B$36=$B7)*(Reservas!$M$7:$M$36="Em andamento")*(DATE($C$3,$AI$3,8)&gt;=Reservas!$E$7:$E$36)*(DATE($C$3,$AI$3,8)&lt;Reservas!$F$7:$F$36))&gt;0,"H",IF(SUMPRODUCT((Reservas!$B$7:$B$36=$B7)*(Reservas!$M$7:$M$36="Confirmada")*(DATE($C$3,$AI$3,8)&gt;=Reservas!$E$7:$E$36)*(DATE($C$3,$AI$3,8)&lt;Reservas!$F$7:$F$36))&gt;0,"R",IF(SUMPRODUCT((Reservas!$B$7:$B$36=$B7)*(Reservas!$M$7:$M$36="Concluída")*(DATE($C$3,$AI$3,8)&gt;=Reservas!$E$7:$E$36)*(DATE($C$3,$AI$3,8)&lt;Reservas!$F$7:$F$36))&gt;0,"C",""))))</f>
        <v/>
      </c>
      <c r="K7" s="71">
        <f>IF(9&gt;DAY(EOMONTH(DATE($C$3,$AI$3,1),0)),"x",IF(SUMPRODUCT((Reservas!$B$7:$B$36=$B7)*(Reservas!$M$7:$M$36="Em andamento")*(DATE($C$3,$AI$3,9)&gt;=Reservas!$E$7:$E$36)*(DATE($C$3,$AI$3,9)&lt;Reservas!$F$7:$F$36))&gt;0,"H",IF(SUMPRODUCT((Reservas!$B$7:$B$36=$B7)*(Reservas!$M$7:$M$36="Confirmada")*(DATE($C$3,$AI$3,9)&gt;=Reservas!$E$7:$E$36)*(DATE($C$3,$AI$3,9)&lt;Reservas!$F$7:$F$36))&gt;0,"R",IF(SUMPRODUCT((Reservas!$B$7:$B$36=$B7)*(Reservas!$M$7:$M$36="Concluída")*(DATE($C$3,$AI$3,9)&gt;=Reservas!$E$7:$E$36)*(DATE($C$3,$AI$3,9)&lt;Reservas!$F$7:$F$36))&gt;0,"C",""))))</f>
        <v/>
      </c>
      <c r="L7" s="71">
        <f>IF(10&gt;DAY(EOMONTH(DATE($C$3,$AI$3,1),0)),"x",IF(SUMPRODUCT((Reservas!$B$7:$B$36=$B7)*(Reservas!$M$7:$M$36="Em andamento")*(DATE($C$3,$AI$3,10)&gt;=Reservas!$E$7:$E$36)*(DATE($C$3,$AI$3,10)&lt;Reservas!$F$7:$F$36))&gt;0,"H",IF(SUMPRODUCT((Reservas!$B$7:$B$36=$B7)*(Reservas!$M$7:$M$36="Confirmada")*(DATE($C$3,$AI$3,10)&gt;=Reservas!$E$7:$E$36)*(DATE($C$3,$AI$3,10)&lt;Reservas!$F$7:$F$36))&gt;0,"R",IF(SUMPRODUCT((Reservas!$B$7:$B$36=$B7)*(Reservas!$M$7:$M$36="Concluída")*(DATE($C$3,$AI$3,10)&gt;=Reservas!$E$7:$E$36)*(DATE($C$3,$AI$3,10)&lt;Reservas!$F$7:$F$36))&gt;0,"C",""))))</f>
        <v/>
      </c>
      <c r="M7" s="71">
        <f>IF(11&gt;DAY(EOMONTH(DATE($C$3,$AI$3,1),0)),"x",IF(SUMPRODUCT((Reservas!$B$7:$B$36=$B7)*(Reservas!$M$7:$M$36="Em andamento")*(DATE($C$3,$AI$3,11)&gt;=Reservas!$E$7:$E$36)*(DATE($C$3,$AI$3,11)&lt;Reservas!$F$7:$F$36))&gt;0,"H",IF(SUMPRODUCT((Reservas!$B$7:$B$36=$B7)*(Reservas!$M$7:$M$36="Confirmada")*(DATE($C$3,$AI$3,11)&gt;=Reservas!$E$7:$E$36)*(DATE($C$3,$AI$3,11)&lt;Reservas!$F$7:$F$36))&gt;0,"R",IF(SUMPRODUCT((Reservas!$B$7:$B$36=$B7)*(Reservas!$M$7:$M$36="Concluída")*(DATE($C$3,$AI$3,11)&gt;=Reservas!$E$7:$E$36)*(DATE($C$3,$AI$3,11)&lt;Reservas!$F$7:$F$36))&gt;0,"C",""))))</f>
        <v/>
      </c>
      <c r="N7" s="71">
        <f>IF(12&gt;DAY(EOMONTH(DATE($C$3,$AI$3,1),0)),"x",IF(SUMPRODUCT((Reservas!$B$7:$B$36=$B7)*(Reservas!$M$7:$M$36="Em andamento")*(DATE($C$3,$AI$3,12)&gt;=Reservas!$E$7:$E$36)*(DATE($C$3,$AI$3,12)&lt;Reservas!$F$7:$F$36))&gt;0,"H",IF(SUMPRODUCT((Reservas!$B$7:$B$36=$B7)*(Reservas!$M$7:$M$36="Confirmada")*(DATE($C$3,$AI$3,12)&gt;=Reservas!$E$7:$E$36)*(DATE($C$3,$AI$3,12)&lt;Reservas!$F$7:$F$36))&gt;0,"R",IF(SUMPRODUCT((Reservas!$B$7:$B$36=$B7)*(Reservas!$M$7:$M$36="Concluída")*(DATE($C$3,$AI$3,12)&gt;=Reservas!$E$7:$E$36)*(DATE($C$3,$AI$3,12)&lt;Reservas!$F$7:$F$36))&gt;0,"C",""))))</f>
        <v/>
      </c>
      <c r="O7" s="71">
        <f>IF(13&gt;DAY(EOMONTH(DATE($C$3,$AI$3,1),0)),"x",IF(SUMPRODUCT((Reservas!$B$7:$B$36=$B7)*(Reservas!$M$7:$M$36="Em andamento")*(DATE($C$3,$AI$3,13)&gt;=Reservas!$E$7:$E$36)*(DATE($C$3,$AI$3,13)&lt;Reservas!$F$7:$F$36))&gt;0,"H",IF(SUMPRODUCT((Reservas!$B$7:$B$36=$B7)*(Reservas!$M$7:$M$36="Confirmada")*(DATE($C$3,$AI$3,13)&gt;=Reservas!$E$7:$E$36)*(DATE($C$3,$AI$3,13)&lt;Reservas!$F$7:$F$36))&gt;0,"R",IF(SUMPRODUCT((Reservas!$B$7:$B$36=$B7)*(Reservas!$M$7:$M$36="Concluída")*(DATE($C$3,$AI$3,13)&gt;=Reservas!$E$7:$E$36)*(DATE($C$3,$AI$3,13)&lt;Reservas!$F$7:$F$36))&gt;0,"C",""))))</f>
        <v/>
      </c>
      <c r="P7" s="71">
        <f>IF(14&gt;DAY(EOMONTH(DATE($C$3,$AI$3,1),0)),"x",IF(SUMPRODUCT((Reservas!$B$7:$B$36=$B7)*(Reservas!$M$7:$M$36="Em andamento")*(DATE($C$3,$AI$3,14)&gt;=Reservas!$E$7:$E$36)*(DATE($C$3,$AI$3,14)&lt;Reservas!$F$7:$F$36))&gt;0,"H",IF(SUMPRODUCT((Reservas!$B$7:$B$36=$B7)*(Reservas!$M$7:$M$36="Confirmada")*(DATE($C$3,$AI$3,14)&gt;=Reservas!$E$7:$E$36)*(DATE($C$3,$AI$3,14)&lt;Reservas!$F$7:$F$36))&gt;0,"R",IF(SUMPRODUCT((Reservas!$B$7:$B$36=$B7)*(Reservas!$M$7:$M$36="Concluída")*(DATE($C$3,$AI$3,14)&gt;=Reservas!$E$7:$E$36)*(DATE($C$3,$AI$3,14)&lt;Reservas!$F$7:$F$36))&gt;0,"C",""))))</f>
        <v/>
      </c>
      <c r="Q7" s="71">
        <f>IF(15&gt;DAY(EOMONTH(DATE($C$3,$AI$3,1),0)),"x",IF(SUMPRODUCT((Reservas!$B$7:$B$36=$B7)*(Reservas!$M$7:$M$36="Em andamento")*(DATE($C$3,$AI$3,15)&gt;=Reservas!$E$7:$E$36)*(DATE($C$3,$AI$3,15)&lt;Reservas!$F$7:$F$36))&gt;0,"H",IF(SUMPRODUCT((Reservas!$B$7:$B$36=$B7)*(Reservas!$M$7:$M$36="Confirmada")*(DATE($C$3,$AI$3,15)&gt;=Reservas!$E$7:$E$36)*(DATE($C$3,$AI$3,15)&lt;Reservas!$F$7:$F$36))&gt;0,"R",IF(SUMPRODUCT((Reservas!$B$7:$B$36=$B7)*(Reservas!$M$7:$M$36="Concluída")*(DATE($C$3,$AI$3,15)&gt;=Reservas!$E$7:$E$36)*(DATE($C$3,$AI$3,15)&lt;Reservas!$F$7:$F$36))&gt;0,"C",""))))</f>
        <v/>
      </c>
      <c r="R7" s="71">
        <f>IF(16&gt;DAY(EOMONTH(DATE($C$3,$AI$3,1),0)),"x",IF(SUMPRODUCT((Reservas!$B$7:$B$36=$B7)*(Reservas!$M$7:$M$36="Em andamento")*(DATE($C$3,$AI$3,16)&gt;=Reservas!$E$7:$E$36)*(DATE($C$3,$AI$3,16)&lt;Reservas!$F$7:$F$36))&gt;0,"H",IF(SUMPRODUCT((Reservas!$B$7:$B$36=$B7)*(Reservas!$M$7:$M$36="Confirmada")*(DATE($C$3,$AI$3,16)&gt;=Reservas!$E$7:$E$36)*(DATE($C$3,$AI$3,16)&lt;Reservas!$F$7:$F$36))&gt;0,"R",IF(SUMPRODUCT((Reservas!$B$7:$B$36=$B7)*(Reservas!$M$7:$M$36="Concluída")*(DATE($C$3,$AI$3,16)&gt;=Reservas!$E$7:$E$36)*(DATE($C$3,$AI$3,16)&lt;Reservas!$F$7:$F$36))&gt;0,"C",""))))</f>
        <v/>
      </c>
      <c r="S7" s="71">
        <f>IF(17&gt;DAY(EOMONTH(DATE($C$3,$AI$3,1),0)),"x",IF(SUMPRODUCT((Reservas!$B$7:$B$36=$B7)*(Reservas!$M$7:$M$36="Em andamento")*(DATE($C$3,$AI$3,17)&gt;=Reservas!$E$7:$E$36)*(DATE($C$3,$AI$3,17)&lt;Reservas!$F$7:$F$36))&gt;0,"H",IF(SUMPRODUCT((Reservas!$B$7:$B$36=$B7)*(Reservas!$M$7:$M$36="Confirmada")*(DATE($C$3,$AI$3,17)&gt;=Reservas!$E$7:$E$36)*(DATE($C$3,$AI$3,17)&lt;Reservas!$F$7:$F$36))&gt;0,"R",IF(SUMPRODUCT((Reservas!$B$7:$B$36=$B7)*(Reservas!$M$7:$M$36="Concluída")*(DATE($C$3,$AI$3,17)&gt;=Reservas!$E$7:$E$36)*(DATE($C$3,$AI$3,17)&lt;Reservas!$F$7:$F$36))&gt;0,"C",""))))</f>
        <v/>
      </c>
      <c r="T7" s="71">
        <f>IF(18&gt;DAY(EOMONTH(DATE($C$3,$AI$3,1),0)),"x",IF(SUMPRODUCT((Reservas!$B$7:$B$36=$B7)*(Reservas!$M$7:$M$36="Em andamento")*(DATE($C$3,$AI$3,18)&gt;=Reservas!$E$7:$E$36)*(DATE($C$3,$AI$3,18)&lt;Reservas!$F$7:$F$36))&gt;0,"H",IF(SUMPRODUCT((Reservas!$B$7:$B$36=$B7)*(Reservas!$M$7:$M$36="Confirmada")*(DATE($C$3,$AI$3,18)&gt;=Reservas!$E$7:$E$36)*(DATE($C$3,$AI$3,18)&lt;Reservas!$F$7:$F$36))&gt;0,"R",IF(SUMPRODUCT((Reservas!$B$7:$B$36=$B7)*(Reservas!$M$7:$M$36="Concluída")*(DATE($C$3,$AI$3,18)&gt;=Reservas!$E$7:$E$36)*(DATE($C$3,$AI$3,18)&lt;Reservas!$F$7:$F$36))&gt;0,"C",""))))</f>
        <v/>
      </c>
      <c r="U7" s="71">
        <f>IF(19&gt;DAY(EOMONTH(DATE($C$3,$AI$3,1),0)),"x",IF(SUMPRODUCT((Reservas!$B$7:$B$36=$B7)*(Reservas!$M$7:$M$36="Em andamento")*(DATE($C$3,$AI$3,19)&gt;=Reservas!$E$7:$E$36)*(DATE($C$3,$AI$3,19)&lt;Reservas!$F$7:$F$36))&gt;0,"H",IF(SUMPRODUCT((Reservas!$B$7:$B$36=$B7)*(Reservas!$M$7:$M$36="Confirmada")*(DATE($C$3,$AI$3,19)&gt;=Reservas!$E$7:$E$36)*(DATE($C$3,$AI$3,19)&lt;Reservas!$F$7:$F$36))&gt;0,"R",IF(SUMPRODUCT((Reservas!$B$7:$B$36=$B7)*(Reservas!$M$7:$M$36="Concluída")*(DATE($C$3,$AI$3,19)&gt;=Reservas!$E$7:$E$36)*(DATE($C$3,$AI$3,19)&lt;Reservas!$F$7:$F$36))&gt;0,"C",""))))</f>
        <v/>
      </c>
      <c r="V7" s="71">
        <f>IF(20&gt;DAY(EOMONTH(DATE($C$3,$AI$3,1),0)),"x",IF(SUMPRODUCT((Reservas!$B$7:$B$36=$B7)*(Reservas!$M$7:$M$36="Em andamento")*(DATE($C$3,$AI$3,20)&gt;=Reservas!$E$7:$E$36)*(DATE($C$3,$AI$3,20)&lt;Reservas!$F$7:$F$36))&gt;0,"H",IF(SUMPRODUCT((Reservas!$B$7:$B$36=$B7)*(Reservas!$M$7:$M$36="Confirmada")*(DATE($C$3,$AI$3,20)&gt;=Reservas!$E$7:$E$36)*(DATE($C$3,$AI$3,20)&lt;Reservas!$F$7:$F$36))&gt;0,"R",IF(SUMPRODUCT((Reservas!$B$7:$B$36=$B7)*(Reservas!$M$7:$M$36="Concluída")*(DATE($C$3,$AI$3,20)&gt;=Reservas!$E$7:$E$36)*(DATE($C$3,$AI$3,20)&lt;Reservas!$F$7:$F$36))&gt;0,"C",""))))</f>
        <v/>
      </c>
      <c r="W7" s="71">
        <f>IF(21&gt;DAY(EOMONTH(DATE($C$3,$AI$3,1),0)),"x",IF(SUMPRODUCT((Reservas!$B$7:$B$36=$B7)*(Reservas!$M$7:$M$36="Em andamento")*(DATE($C$3,$AI$3,21)&gt;=Reservas!$E$7:$E$36)*(DATE($C$3,$AI$3,21)&lt;Reservas!$F$7:$F$36))&gt;0,"H",IF(SUMPRODUCT((Reservas!$B$7:$B$36=$B7)*(Reservas!$M$7:$M$36="Confirmada")*(DATE($C$3,$AI$3,21)&gt;=Reservas!$E$7:$E$36)*(DATE($C$3,$AI$3,21)&lt;Reservas!$F$7:$F$36))&gt;0,"R",IF(SUMPRODUCT((Reservas!$B$7:$B$36=$B7)*(Reservas!$M$7:$M$36="Concluída")*(DATE($C$3,$AI$3,21)&gt;=Reservas!$E$7:$E$36)*(DATE($C$3,$AI$3,21)&lt;Reservas!$F$7:$F$36))&gt;0,"C",""))))</f>
        <v/>
      </c>
      <c r="X7" s="71">
        <f>IF(22&gt;DAY(EOMONTH(DATE($C$3,$AI$3,1),0)),"x",IF(SUMPRODUCT((Reservas!$B$7:$B$36=$B7)*(Reservas!$M$7:$M$36="Em andamento")*(DATE($C$3,$AI$3,22)&gt;=Reservas!$E$7:$E$36)*(DATE($C$3,$AI$3,22)&lt;Reservas!$F$7:$F$36))&gt;0,"H",IF(SUMPRODUCT((Reservas!$B$7:$B$36=$B7)*(Reservas!$M$7:$M$36="Confirmada")*(DATE($C$3,$AI$3,22)&gt;=Reservas!$E$7:$E$36)*(DATE($C$3,$AI$3,22)&lt;Reservas!$F$7:$F$36))&gt;0,"R",IF(SUMPRODUCT((Reservas!$B$7:$B$36=$B7)*(Reservas!$M$7:$M$36="Concluída")*(DATE($C$3,$AI$3,22)&gt;=Reservas!$E$7:$E$36)*(DATE($C$3,$AI$3,22)&lt;Reservas!$F$7:$F$36))&gt;0,"C",""))))</f>
        <v/>
      </c>
      <c r="Y7" s="71">
        <f>IF(23&gt;DAY(EOMONTH(DATE($C$3,$AI$3,1),0)),"x",IF(SUMPRODUCT((Reservas!$B$7:$B$36=$B7)*(Reservas!$M$7:$M$36="Em andamento")*(DATE($C$3,$AI$3,23)&gt;=Reservas!$E$7:$E$36)*(DATE($C$3,$AI$3,23)&lt;Reservas!$F$7:$F$36))&gt;0,"H",IF(SUMPRODUCT((Reservas!$B$7:$B$36=$B7)*(Reservas!$M$7:$M$36="Confirmada")*(DATE($C$3,$AI$3,23)&gt;=Reservas!$E$7:$E$36)*(DATE($C$3,$AI$3,23)&lt;Reservas!$F$7:$F$36))&gt;0,"R",IF(SUMPRODUCT((Reservas!$B$7:$B$36=$B7)*(Reservas!$M$7:$M$36="Concluída")*(DATE($C$3,$AI$3,23)&gt;=Reservas!$E$7:$E$36)*(DATE($C$3,$AI$3,23)&lt;Reservas!$F$7:$F$36))&gt;0,"C",""))))</f>
        <v/>
      </c>
      <c r="Z7" s="71">
        <f>IF(24&gt;DAY(EOMONTH(DATE($C$3,$AI$3,1),0)),"x",IF(SUMPRODUCT((Reservas!$B$7:$B$36=$B7)*(Reservas!$M$7:$M$36="Em andamento")*(DATE($C$3,$AI$3,24)&gt;=Reservas!$E$7:$E$36)*(DATE($C$3,$AI$3,24)&lt;Reservas!$F$7:$F$36))&gt;0,"H",IF(SUMPRODUCT((Reservas!$B$7:$B$36=$B7)*(Reservas!$M$7:$M$36="Confirmada")*(DATE($C$3,$AI$3,24)&gt;=Reservas!$E$7:$E$36)*(DATE($C$3,$AI$3,24)&lt;Reservas!$F$7:$F$36))&gt;0,"R",IF(SUMPRODUCT((Reservas!$B$7:$B$36=$B7)*(Reservas!$M$7:$M$36="Concluída")*(DATE($C$3,$AI$3,24)&gt;=Reservas!$E$7:$E$36)*(DATE($C$3,$AI$3,24)&lt;Reservas!$F$7:$F$36))&gt;0,"C",""))))</f>
        <v/>
      </c>
      <c r="AA7" s="71">
        <f>IF(25&gt;DAY(EOMONTH(DATE($C$3,$AI$3,1),0)),"x",IF(SUMPRODUCT((Reservas!$B$7:$B$36=$B7)*(Reservas!$M$7:$M$36="Em andamento")*(DATE($C$3,$AI$3,25)&gt;=Reservas!$E$7:$E$36)*(DATE($C$3,$AI$3,25)&lt;Reservas!$F$7:$F$36))&gt;0,"H",IF(SUMPRODUCT((Reservas!$B$7:$B$36=$B7)*(Reservas!$M$7:$M$36="Confirmada")*(DATE($C$3,$AI$3,25)&gt;=Reservas!$E$7:$E$36)*(DATE($C$3,$AI$3,25)&lt;Reservas!$F$7:$F$36))&gt;0,"R",IF(SUMPRODUCT((Reservas!$B$7:$B$36=$B7)*(Reservas!$M$7:$M$36="Concluída")*(DATE($C$3,$AI$3,25)&gt;=Reservas!$E$7:$E$36)*(DATE($C$3,$AI$3,25)&lt;Reservas!$F$7:$F$36))&gt;0,"C",""))))</f>
        <v/>
      </c>
      <c r="AB7" s="71">
        <f>IF(26&gt;DAY(EOMONTH(DATE($C$3,$AI$3,1),0)),"x",IF(SUMPRODUCT((Reservas!$B$7:$B$36=$B7)*(Reservas!$M$7:$M$36="Em andamento")*(DATE($C$3,$AI$3,26)&gt;=Reservas!$E$7:$E$36)*(DATE($C$3,$AI$3,26)&lt;Reservas!$F$7:$F$36))&gt;0,"H",IF(SUMPRODUCT((Reservas!$B$7:$B$36=$B7)*(Reservas!$M$7:$M$36="Confirmada")*(DATE($C$3,$AI$3,26)&gt;=Reservas!$E$7:$E$36)*(DATE($C$3,$AI$3,26)&lt;Reservas!$F$7:$F$36))&gt;0,"R",IF(SUMPRODUCT((Reservas!$B$7:$B$36=$B7)*(Reservas!$M$7:$M$36="Concluída")*(DATE($C$3,$AI$3,26)&gt;=Reservas!$E$7:$E$36)*(DATE($C$3,$AI$3,26)&lt;Reservas!$F$7:$F$36))&gt;0,"C",""))))</f>
        <v/>
      </c>
      <c r="AC7" s="71">
        <f>IF(27&gt;DAY(EOMONTH(DATE($C$3,$AI$3,1),0)),"x",IF(SUMPRODUCT((Reservas!$B$7:$B$36=$B7)*(Reservas!$M$7:$M$36="Em andamento")*(DATE($C$3,$AI$3,27)&gt;=Reservas!$E$7:$E$36)*(DATE($C$3,$AI$3,27)&lt;Reservas!$F$7:$F$36))&gt;0,"H",IF(SUMPRODUCT((Reservas!$B$7:$B$36=$B7)*(Reservas!$M$7:$M$36="Confirmada")*(DATE($C$3,$AI$3,27)&gt;=Reservas!$E$7:$E$36)*(DATE($C$3,$AI$3,27)&lt;Reservas!$F$7:$F$36))&gt;0,"R",IF(SUMPRODUCT((Reservas!$B$7:$B$36=$B7)*(Reservas!$M$7:$M$36="Concluída")*(DATE($C$3,$AI$3,27)&gt;=Reservas!$E$7:$E$36)*(DATE($C$3,$AI$3,27)&lt;Reservas!$F$7:$F$36))&gt;0,"C",""))))</f>
        <v/>
      </c>
      <c r="AD7" s="71">
        <f>IF(28&gt;DAY(EOMONTH(DATE($C$3,$AI$3,1),0)),"x",IF(SUMPRODUCT((Reservas!$B$7:$B$36=$B7)*(Reservas!$M$7:$M$36="Em andamento")*(DATE($C$3,$AI$3,28)&gt;=Reservas!$E$7:$E$36)*(DATE($C$3,$AI$3,28)&lt;Reservas!$F$7:$F$36))&gt;0,"H",IF(SUMPRODUCT((Reservas!$B$7:$B$36=$B7)*(Reservas!$M$7:$M$36="Confirmada")*(DATE($C$3,$AI$3,28)&gt;=Reservas!$E$7:$E$36)*(DATE($C$3,$AI$3,28)&lt;Reservas!$F$7:$F$36))&gt;0,"R",IF(SUMPRODUCT((Reservas!$B$7:$B$36=$B7)*(Reservas!$M$7:$M$36="Concluída")*(DATE($C$3,$AI$3,28)&gt;=Reservas!$E$7:$E$36)*(DATE($C$3,$AI$3,28)&lt;Reservas!$F$7:$F$36))&gt;0,"C",""))))</f>
        <v/>
      </c>
      <c r="AE7" s="71">
        <f>IF(29&gt;DAY(EOMONTH(DATE($C$3,$AI$3,1),0)),"x",IF(SUMPRODUCT((Reservas!$B$7:$B$36=$B7)*(Reservas!$M$7:$M$36="Em andamento")*(DATE($C$3,$AI$3,29)&gt;=Reservas!$E$7:$E$36)*(DATE($C$3,$AI$3,29)&lt;Reservas!$F$7:$F$36))&gt;0,"H",IF(SUMPRODUCT((Reservas!$B$7:$B$36=$B7)*(Reservas!$M$7:$M$36="Confirmada")*(DATE($C$3,$AI$3,29)&gt;=Reservas!$E$7:$E$36)*(DATE($C$3,$AI$3,29)&lt;Reservas!$F$7:$F$36))&gt;0,"R",IF(SUMPRODUCT((Reservas!$B$7:$B$36=$B7)*(Reservas!$M$7:$M$36="Concluída")*(DATE($C$3,$AI$3,29)&gt;=Reservas!$E$7:$E$36)*(DATE($C$3,$AI$3,29)&lt;Reservas!$F$7:$F$36))&gt;0,"C",""))))</f>
        <v/>
      </c>
      <c r="AF7" s="71">
        <f>IF(30&gt;DAY(EOMONTH(DATE($C$3,$AI$3,1),0)),"x",IF(SUMPRODUCT((Reservas!$B$7:$B$36=$B7)*(Reservas!$M$7:$M$36="Em andamento")*(DATE($C$3,$AI$3,30)&gt;=Reservas!$E$7:$E$36)*(DATE($C$3,$AI$3,30)&lt;Reservas!$F$7:$F$36))&gt;0,"H",IF(SUMPRODUCT((Reservas!$B$7:$B$36=$B7)*(Reservas!$M$7:$M$36="Confirmada")*(DATE($C$3,$AI$3,30)&gt;=Reservas!$E$7:$E$36)*(DATE($C$3,$AI$3,30)&lt;Reservas!$F$7:$F$36))&gt;0,"R",IF(SUMPRODUCT((Reservas!$B$7:$B$36=$B7)*(Reservas!$M$7:$M$36="Concluída")*(DATE($C$3,$AI$3,30)&gt;=Reservas!$E$7:$E$36)*(DATE($C$3,$AI$3,30)&lt;Reservas!$F$7:$F$36))&gt;0,"C",""))))</f>
        <v/>
      </c>
      <c r="AG7" s="71">
        <f>IF(31&gt;DAY(EOMONTH(DATE($C$3,$AI$3,1),0)),"x",IF(SUMPRODUCT((Reservas!$B$7:$B$36=$B7)*(Reservas!$M$7:$M$36="Em andamento")*(DATE($C$3,$AI$3,31)&gt;=Reservas!$E$7:$E$36)*(DATE($C$3,$AI$3,31)&lt;Reservas!$F$7:$F$36))&gt;0,"H",IF(SUMPRODUCT((Reservas!$B$7:$B$36=$B7)*(Reservas!$M$7:$M$36="Confirmada")*(DATE($C$3,$AI$3,31)&gt;=Reservas!$E$7:$E$36)*(DATE($C$3,$AI$3,31)&lt;Reservas!$F$7:$F$36))&gt;0,"R",IF(SUMPRODUCT((Reservas!$B$7:$B$36=$B7)*(Reservas!$M$7:$M$36="Concluída")*(DATE($C$3,$AI$3,31)&gt;=Reservas!$E$7:$E$36)*(DATE($C$3,$AI$3,31)&lt;Reservas!$F$7:$F$36))&gt;0,"C",""))))</f>
        <v/>
      </c>
    </row>
    <row r="8" ht="15" customHeight="1" s="37">
      <c r="B8" s="54" t="n"/>
      <c r="C8" s="71">
        <f>IF(1&gt;DAY(EOMONTH(DATE($C$3,$AI$3,1),0)),"x",IF(SUMPRODUCT((Reservas!$B$7:$B$36=$B8)*(Reservas!$M$7:$M$36="Em andamento")*(DATE($C$3,$AI$3,1)&gt;=Reservas!$E$7:$E$36)*(DATE($C$3,$AI$3,1)&lt;Reservas!$F$7:$F$36))&gt;0,"H",IF(SUMPRODUCT((Reservas!$B$7:$B$36=$B8)*(Reservas!$M$7:$M$36="Confirmada")*(DATE($C$3,$AI$3,1)&gt;=Reservas!$E$7:$E$36)*(DATE($C$3,$AI$3,1)&lt;Reservas!$F$7:$F$36))&gt;0,"R",IF(SUMPRODUCT((Reservas!$B$7:$B$36=$B8)*(Reservas!$M$7:$M$36="Concluída")*(DATE($C$3,$AI$3,1)&gt;=Reservas!$E$7:$E$36)*(DATE($C$3,$AI$3,1)&lt;Reservas!$F$7:$F$36))&gt;0,"C",""))))</f>
        <v/>
      </c>
      <c r="D8" s="71">
        <f>IF(2&gt;DAY(EOMONTH(DATE($C$3,$AI$3,1),0)),"x",IF(SUMPRODUCT((Reservas!$B$7:$B$36=$B8)*(Reservas!$M$7:$M$36="Em andamento")*(DATE($C$3,$AI$3,2)&gt;=Reservas!$E$7:$E$36)*(DATE($C$3,$AI$3,2)&lt;Reservas!$F$7:$F$36))&gt;0,"H",IF(SUMPRODUCT((Reservas!$B$7:$B$36=$B8)*(Reservas!$M$7:$M$36="Confirmada")*(DATE($C$3,$AI$3,2)&gt;=Reservas!$E$7:$E$36)*(DATE($C$3,$AI$3,2)&lt;Reservas!$F$7:$F$36))&gt;0,"R",IF(SUMPRODUCT((Reservas!$B$7:$B$36=$B8)*(Reservas!$M$7:$M$36="Concluída")*(DATE($C$3,$AI$3,2)&gt;=Reservas!$E$7:$E$36)*(DATE($C$3,$AI$3,2)&lt;Reservas!$F$7:$F$36))&gt;0,"C",""))))</f>
        <v/>
      </c>
      <c r="E8" s="71">
        <f>IF(3&gt;DAY(EOMONTH(DATE($C$3,$AI$3,1),0)),"x",IF(SUMPRODUCT((Reservas!$B$7:$B$36=$B8)*(Reservas!$M$7:$M$36="Em andamento")*(DATE($C$3,$AI$3,3)&gt;=Reservas!$E$7:$E$36)*(DATE($C$3,$AI$3,3)&lt;Reservas!$F$7:$F$36))&gt;0,"H",IF(SUMPRODUCT((Reservas!$B$7:$B$36=$B8)*(Reservas!$M$7:$M$36="Confirmada")*(DATE($C$3,$AI$3,3)&gt;=Reservas!$E$7:$E$36)*(DATE($C$3,$AI$3,3)&lt;Reservas!$F$7:$F$36))&gt;0,"R",IF(SUMPRODUCT((Reservas!$B$7:$B$36=$B8)*(Reservas!$M$7:$M$36="Concluída")*(DATE($C$3,$AI$3,3)&gt;=Reservas!$E$7:$E$36)*(DATE($C$3,$AI$3,3)&lt;Reservas!$F$7:$F$36))&gt;0,"C",""))))</f>
        <v/>
      </c>
      <c r="F8" s="71">
        <f>IF(4&gt;DAY(EOMONTH(DATE($C$3,$AI$3,1),0)),"x",IF(SUMPRODUCT((Reservas!$B$7:$B$36=$B8)*(Reservas!$M$7:$M$36="Em andamento")*(DATE($C$3,$AI$3,4)&gt;=Reservas!$E$7:$E$36)*(DATE($C$3,$AI$3,4)&lt;Reservas!$F$7:$F$36))&gt;0,"H",IF(SUMPRODUCT((Reservas!$B$7:$B$36=$B8)*(Reservas!$M$7:$M$36="Confirmada")*(DATE($C$3,$AI$3,4)&gt;=Reservas!$E$7:$E$36)*(DATE($C$3,$AI$3,4)&lt;Reservas!$F$7:$F$36))&gt;0,"R",IF(SUMPRODUCT((Reservas!$B$7:$B$36=$B8)*(Reservas!$M$7:$M$36="Concluída")*(DATE($C$3,$AI$3,4)&gt;=Reservas!$E$7:$E$36)*(DATE($C$3,$AI$3,4)&lt;Reservas!$F$7:$F$36))&gt;0,"C",""))))</f>
        <v/>
      </c>
      <c r="G8" s="71">
        <f>IF(5&gt;DAY(EOMONTH(DATE($C$3,$AI$3,1),0)),"x",IF(SUMPRODUCT((Reservas!$B$7:$B$36=$B8)*(Reservas!$M$7:$M$36="Em andamento")*(DATE($C$3,$AI$3,5)&gt;=Reservas!$E$7:$E$36)*(DATE($C$3,$AI$3,5)&lt;Reservas!$F$7:$F$36))&gt;0,"H",IF(SUMPRODUCT((Reservas!$B$7:$B$36=$B8)*(Reservas!$M$7:$M$36="Confirmada")*(DATE($C$3,$AI$3,5)&gt;=Reservas!$E$7:$E$36)*(DATE($C$3,$AI$3,5)&lt;Reservas!$F$7:$F$36))&gt;0,"R",IF(SUMPRODUCT((Reservas!$B$7:$B$36=$B8)*(Reservas!$M$7:$M$36="Concluída")*(DATE($C$3,$AI$3,5)&gt;=Reservas!$E$7:$E$36)*(DATE($C$3,$AI$3,5)&lt;Reservas!$F$7:$F$36))&gt;0,"C",""))))</f>
        <v/>
      </c>
      <c r="H8" s="71">
        <f>IF(6&gt;DAY(EOMONTH(DATE($C$3,$AI$3,1),0)),"x",IF(SUMPRODUCT((Reservas!$B$7:$B$36=$B8)*(Reservas!$M$7:$M$36="Em andamento")*(DATE($C$3,$AI$3,6)&gt;=Reservas!$E$7:$E$36)*(DATE($C$3,$AI$3,6)&lt;Reservas!$F$7:$F$36))&gt;0,"H",IF(SUMPRODUCT((Reservas!$B$7:$B$36=$B8)*(Reservas!$M$7:$M$36="Confirmada")*(DATE($C$3,$AI$3,6)&gt;=Reservas!$E$7:$E$36)*(DATE($C$3,$AI$3,6)&lt;Reservas!$F$7:$F$36))&gt;0,"R",IF(SUMPRODUCT((Reservas!$B$7:$B$36=$B8)*(Reservas!$M$7:$M$36="Concluída")*(DATE($C$3,$AI$3,6)&gt;=Reservas!$E$7:$E$36)*(DATE($C$3,$AI$3,6)&lt;Reservas!$F$7:$F$36))&gt;0,"C",""))))</f>
        <v/>
      </c>
      <c r="I8" s="71">
        <f>IF(7&gt;DAY(EOMONTH(DATE($C$3,$AI$3,1),0)),"x",IF(SUMPRODUCT((Reservas!$B$7:$B$36=$B8)*(Reservas!$M$7:$M$36="Em andamento")*(DATE($C$3,$AI$3,7)&gt;=Reservas!$E$7:$E$36)*(DATE($C$3,$AI$3,7)&lt;Reservas!$F$7:$F$36))&gt;0,"H",IF(SUMPRODUCT((Reservas!$B$7:$B$36=$B8)*(Reservas!$M$7:$M$36="Confirmada")*(DATE($C$3,$AI$3,7)&gt;=Reservas!$E$7:$E$36)*(DATE($C$3,$AI$3,7)&lt;Reservas!$F$7:$F$36))&gt;0,"R",IF(SUMPRODUCT((Reservas!$B$7:$B$36=$B8)*(Reservas!$M$7:$M$36="Concluída")*(DATE($C$3,$AI$3,7)&gt;=Reservas!$E$7:$E$36)*(DATE($C$3,$AI$3,7)&lt;Reservas!$F$7:$F$36))&gt;0,"C",""))))</f>
        <v/>
      </c>
      <c r="J8" s="71">
        <f>IF(8&gt;DAY(EOMONTH(DATE($C$3,$AI$3,1),0)),"x",IF(SUMPRODUCT((Reservas!$B$7:$B$36=$B8)*(Reservas!$M$7:$M$36="Em andamento")*(DATE($C$3,$AI$3,8)&gt;=Reservas!$E$7:$E$36)*(DATE($C$3,$AI$3,8)&lt;Reservas!$F$7:$F$36))&gt;0,"H",IF(SUMPRODUCT((Reservas!$B$7:$B$36=$B8)*(Reservas!$M$7:$M$36="Confirmada")*(DATE($C$3,$AI$3,8)&gt;=Reservas!$E$7:$E$36)*(DATE($C$3,$AI$3,8)&lt;Reservas!$F$7:$F$36))&gt;0,"R",IF(SUMPRODUCT((Reservas!$B$7:$B$36=$B8)*(Reservas!$M$7:$M$36="Concluída")*(DATE($C$3,$AI$3,8)&gt;=Reservas!$E$7:$E$36)*(DATE($C$3,$AI$3,8)&lt;Reservas!$F$7:$F$36))&gt;0,"C",""))))</f>
        <v/>
      </c>
      <c r="K8" s="71">
        <f>IF(9&gt;DAY(EOMONTH(DATE($C$3,$AI$3,1),0)),"x",IF(SUMPRODUCT((Reservas!$B$7:$B$36=$B8)*(Reservas!$M$7:$M$36="Em andamento")*(DATE($C$3,$AI$3,9)&gt;=Reservas!$E$7:$E$36)*(DATE($C$3,$AI$3,9)&lt;Reservas!$F$7:$F$36))&gt;0,"H",IF(SUMPRODUCT((Reservas!$B$7:$B$36=$B8)*(Reservas!$M$7:$M$36="Confirmada")*(DATE($C$3,$AI$3,9)&gt;=Reservas!$E$7:$E$36)*(DATE($C$3,$AI$3,9)&lt;Reservas!$F$7:$F$36))&gt;0,"R",IF(SUMPRODUCT((Reservas!$B$7:$B$36=$B8)*(Reservas!$M$7:$M$36="Concluída")*(DATE($C$3,$AI$3,9)&gt;=Reservas!$E$7:$E$36)*(DATE($C$3,$AI$3,9)&lt;Reservas!$F$7:$F$36))&gt;0,"C",""))))</f>
        <v/>
      </c>
      <c r="L8" s="71">
        <f>IF(10&gt;DAY(EOMONTH(DATE($C$3,$AI$3,1),0)),"x",IF(SUMPRODUCT((Reservas!$B$7:$B$36=$B8)*(Reservas!$M$7:$M$36="Em andamento")*(DATE($C$3,$AI$3,10)&gt;=Reservas!$E$7:$E$36)*(DATE($C$3,$AI$3,10)&lt;Reservas!$F$7:$F$36))&gt;0,"H",IF(SUMPRODUCT((Reservas!$B$7:$B$36=$B8)*(Reservas!$M$7:$M$36="Confirmada")*(DATE($C$3,$AI$3,10)&gt;=Reservas!$E$7:$E$36)*(DATE($C$3,$AI$3,10)&lt;Reservas!$F$7:$F$36))&gt;0,"R",IF(SUMPRODUCT((Reservas!$B$7:$B$36=$B8)*(Reservas!$M$7:$M$36="Concluída")*(DATE($C$3,$AI$3,10)&gt;=Reservas!$E$7:$E$36)*(DATE($C$3,$AI$3,10)&lt;Reservas!$F$7:$F$36))&gt;0,"C",""))))</f>
        <v/>
      </c>
      <c r="M8" s="71">
        <f>IF(11&gt;DAY(EOMONTH(DATE($C$3,$AI$3,1),0)),"x",IF(SUMPRODUCT((Reservas!$B$7:$B$36=$B8)*(Reservas!$M$7:$M$36="Em andamento")*(DATE($C$3,$AI$3,11)&gt;=Reservas!$E$7:$E$36)*(DATE($C$3,$AI$3,11)&lt;Reservas!$F$7:$F$36))&gt;0,"H",IF(SUMPRODUCT((Reservas!$B$7:$B$36=$B8)*(Reservas!$M$7:$M$36="Confirmada")*(DATE($C$3,$AI$3,11)&gt;=Reservas!$E$7:$E$36)*(DATE($C$3,$AI$3,11)&lt;Reservas!$F$7:$F$36))&gt;0,"R",IF(SUMPRODUCT((Reservas!$B$7:$B$36=$B8)*(Reservas!$M$7:$M$36="Concluída")*(DATE($C$3,$AI$3,11)&gt;=Reservas!$E$7:$E$36)*(DATE($C$3,$AI$3,11)&lt;Reservas!$F$7:$F$36))&gt;0,"C",""))))</f>
        <v/>
      </c>
      <c r="N8" s="71">
        <f>IF(12&gt;DAY(EOMONTH(DATE($C$3,$AI$3,1),0)),"x",IF(SUMPRODUCT((Reservas!$B$7:$B$36=$B8)*(Reservas!$M$7:$M$36="Em andamento")*(DATE($C$3,$AI$3,12)&gt;=Reservas!$E$7:$E$36)*(DATE($C$3,$AI$3,12)&lt;Reservas!$F$7:$F$36))&gt;0,"H",IF(SUMPRODUCT((Reservas!$B$7:$B$36=$B8)*(Reservas!$M$7:$M$36="Confirmada")*(DATE($C$3,$AI$3,12)&gt;=Reservas!$E$7:$E$36)*(DATE($C$3,$AI$3,12)&lt;Reservas!$F$7:$F$36))&gt;0,"R",IF(SUMPRODUCT((Reservas!$B$7:$B$36=$B8)*(Reservas!$M$7:$M$36="Concluída")*(DATE($C$3,$AI$3,12)&gt;=Reservas!$E$7:$E$36)*(DATE($C$3,$AI$3,12)&lt;Reservas!$F$7:$F$36))&gt;0,"C",""))))</f>
        <v/>
      </c>
      <c r="O8" s="71">
        <f>IF(13&gt;DAY(EOMONTH(DATE($C$3,$AI$3,1),0)),"x",IF(SUMPRODUCT((Reservas!$B$7:$B$36=$B8)*(Reservas!$M$7:$M$36="Em andamento")*(DATE($C$3,$AI$3,13)&gt;=Reservas!$E$7:$E$36)*(DATE($C$3,$AI$3,13)&lt;Reservas!$F$7:$F$36))&gt;0,"H",IF(SUMPRODUCT((Reservas!$B$7:$B$36=$B8)*(Reservas!$M$7:$M$36="Confirmada")*(DATE($C$3,$AI$3,13)&gt;=Reservas!$E$7:$E$36)*(DATE($C$3,$AI$3,13)&lt;Reservas!$F$7:$F$36))&gt;0,"R",IF(SUMPRODUCT((Reservas!$B$7:$B$36=$B8)*(Reservas!$M$7:$M$36="Concluída")*(DATE($C$3,$AI$3,13)&gt;=Reservas!$E$7:$E$36)*(DATE($C$3,$AI$3,13)&lt;Reservas!$F$7:$F$36))&gt;0,"C",""))))</f>
        <v/>
      </c>
      <c r="P8" s="71">
        <f>IF(14&gt;DAY(EOMONTH(DATE($C$3,$AI$3,1),0)),"x",IF(SUMPRODUCT((Reservas!$B$7:$B$36=$B8)*(Reservas!$M$7:$M$36="Em andamento")*(DATE($C$3,$AI$3,14)&gt;=Reservas!$E$7:$E$36)*(DATE($C$3,$AI$3,14)&lt;Reservas!$F$7:$F$36))&gt;0,"H",IF(SUMPRODUCT((Reservas!$B$7:$B$36=$B8)*(Reservas!$M$7:$M$36="Confirmada")*(DATE($C$3,$AI$3,14)&gt;=Reservas!$E$7:$E$36)*(DATE($C$3,$AI$3,14)&lt;Reservas!$F$7:$F$36))&gt;0,"R",IF(SUMPRODUCT((Reservas!$B$7:$B$36=$B8)*(Reservas!$M$7:$M$36="Concluída")*(DATE($C$3,$AI$3,14)&gt;=Reservas!$E$7:$E$36)*(DATE($C$3,$AI$3,14)&lt;Reservas!$F$7:$F$36))&gt;0,"C",""))))</f>
        <v/>
      </c>
      <c r="Q8" s="71">
        <f>IF(15&gt;DAY(EOMONTH(DATE($C$3,$AI$3,1),0)),"x",IF(SUMPRODUCT((Reservas!$B$7:$B$36=$B8)*(Reservas!$M$7:$M$36="Em andamento")*(DATE($C$3,$AI$3,15)&gt;=Reservas!$E$7:$E$36)*(DATE($C$3,$AI$3,15)&lt;Reservas!$F$7:$F$36))&gt;0,"H",IF(SUMPRODUCT((Reservas!$B$7:$B$36=$B8)*(Reservas!$M$7:$M$36="Confirmada")*(DATE($C$3,$AI$3,15)&gt;=Reservas!$E$7:$E$36)*(DATE($C$3,$AI$3,15)&lt;Reservas!$F$7:$F$36))&gt;0,"R",IF(SUMPRODUCT((Reservas!$B$7:$B$36=$B8)*(Reservas!$M$7:$M$36="Concluída")*(DATE($C$3,$AI$3,15)&gt;=Reservas!$E$7:$E$36)*(DATE($C$3,$AI$3,15)&lt;Reservas!$F$7:$F$36))&gt;0,"C",""))))</f>
        <v/>
      </c>
      <c r="R8" s="71">
        <f>IF(16&gt;DAY(EOMONTH(DATE($C$3,$AI$3,1),0)),"x",IF(SUMPRODUCT((Reservas!$B$7:$B$36=$B8)*(Reservas!$M$7:$M$36="Em andamento")*(DATE($C$3,$AI$3,16)&gt;=Reservas!$E$7:$E$36)*(DATE($C$3,$AI$3,16)&lt;Reservas!$F$7:$F$36))&gt;0,"H",IF(SUMPRODUCT((Reservas!$B$7:$B$36=$B8)*(Reservas!$M$7:$M$36="Confirmada")*(DATE($C$3,$AI$3,16)&gt;=Reservas!$E$7:$E$36)*(DATE($C$3,$AI$3,16)&lt;Reservas!$F$7:$F$36))&gt;0,"R",IF(SUMPRODUCT((Reservas!$B$7:$B$36=$B8)*(Reservas!$M$7:$M$36="Concluída")*(DATE($C$3,$AI$3,16)&gt;=Reservas!$E$7:$E$36)*(DATE($C$3,$AI$3,16)&lt;Reservas!$F$7:$F$36))&gt;0,"C",""))))</f>
        <v/>
      </c>
      <c r="S8" s="71">
        <f>IF(17&gt;DAY(EOMONTH(DATE($C$3,$AI$3,1),0)),"x",IF(SUMPRODUCT((Reservas!$B$7:$B$36=$B8)*(Reservas!$M$7:$M$36="Em andamento")*(DATE($C$3,$AI$3,17)&gt;=Reservas!$E$7:$E$36)*(DATE($C$3,$AI$3,17)&lt;Reservas!$F$7:$F$36))&gt;0,"H",IF(SUMPRODUCT((Reservas!$B$7:$B$36=$B8)*(Reservas!$M$7:$M$36="Confirmada")*(DATE($C$3,$AI$3,17)&gt;=Reservas!$E$7:$E$36)*(DATE($C$3,$AI$3,17)&lt;Reservas!$F$7:$F$36))&gt;0,"R",IF(SUMPRODUCT((Reservas!$B$7:$B$36=$B8)*(Reservas!$M$7:$M$36="Concluída")*(DATE($C$3,$AI$3,17)&gt;=Reservas!$E$7:$E$36)*(DATE($C$3,$AI$3,17)&lt;Reservas!$F$7:$F$36))&gt;0,"C",""))))</f>
        <v/>
      </c>
      <c r="T8" s="71">
        <f>IF(18&gt;DAY(EOMONTH(DATE($C$3,$AI$3,1),0)),"x",IF(SUMPRODUCT((Reservas!$B$7:$B$36=$B8)*(Reservas!$M$7:$M$36="Em andamento")*(DATE($C$3,$AI$3,18)&gt;=Reservas!$E$7:$E$36)*(DATE($C$3,$AI$3,18)&lt;Reservas!$F$7:$F$36))&gt;0,"H",IF(SUMPRODUCT((Reservas!$B$7:$B$36=$B8)*(Reservas!$M$7:$M$36="Confirmada")*(DATE($C$3,$AI$3,18)&gt;=Reservas!$E$7:$E$36)*(DATE($C$3,$AI$3,18)&lt;Reservas!$F$7:$F$36))&gt;0,"R",IF(SUMPRODUCT((Reservas!$B$7:$B$36=$B8)*(Reservas!$M$7:$M$36="Concluída")*(DATE($C$3,$AI$3,18)&gt;=Reservas!$E$7:$E$36)*(DATE($C$3,$AI$3,18)&lt;Reservas!$F$7:$F$36))&gt;0,"C",""))))</f>
        <v/>
      </c>
      <c r="U8" s="71">
        <f>IF(19&gt;DAY(EOMONTH(DATE($C$3,$AI$3,1),0)),"x",IF(SUMPRODUCT((Reservas!$B$7:$B$36=$B8)*(Reservas!$M$7:$M$36="Em andamento")*(DATE($C$3,$AI$3,19)&gt;=Reservas!$E$7:$E$36)*(DATE($C$3,$AI$3,19)&lt;Reservas!$F$7:$F$36))&gt;0,"H",IF(SUMPRODUCT((Reservas!$B$7:$B$36=$B8)*(Reservas!$M$7:$M$36="Confirmada")*(DATE($C$3,$AI$3,19)&gt;=Reservas!$E$7:$E$36)*(DATE($C$3,$AI$3,19)&lt;Reservas!$F$7:$F$36))&gt;0,"R",IF(SUMPRODUCT((Reservas!$B$7:$B$36=$B8)*(Reservas!$M$7:$M$36="Concluída")*(DATE($C$3,$AI$3,19)&gt;=Reservas!$E$7:$E$36)*(DATE($C$3,$AI$3,19)&lt;Reservas!$F$7:$F$36))&gt;0,"C",""))))</f>
        <v/>
      </c>
      <c r="V8" s="71">
        <f>IF(20&gt;DAY(EOMONTH(DATE($C$3,$AI$3,1),0)),"x",IF(SUMPRODUCT((Reservas!$B$7:$B$36=$B8)*(Reservas!$M$7:$M$36="Em andamento")*(DATE($C$3,$AI$3,20)&gt;=Reservas!$E$7:$E$36)*(DATE($C$3,$AI$3,20)&lt;Reservas!$F$7:$F$36))&gt;0,"H",IF(SUMPRODUCT((Reservas!$B$7:$B$36=$B8)*(Reservas!$M$7:$M$36="Confirmada")*(DATE($C$3,$AI$3,20)&gt;=Reservas!$E$7:$E$36)*(DATE($C$3,$AI$3,20)&lt;Reservas!$F$7:$F$36))&gt;0,"R",IF(SUMPRODUCT((Reservas!$B$7:$B$36=$B8)*(Reservas!$M$7:$M$36="Concluída")*(DATE($C$3,$AI$3,20)&gt;=Reservas!$E$7:$E$36)*(DATE($C$3,$AI$3,20)&lt;Reservas!$F$7:$F$36))&gt;0,"C",""))))</f>
        <v/>
      </c>
      <c r="W8" s="71">
        <f>IF(21&gt;DAY(EOMONTH(DATE($C$3,$AI$3,1),0)),"x",IF(SUMPRODUCT((Reservas!$B$7:$B$36=$B8)*(Reservas!$M$7:$M$36="Em andamento")*(DATE($C$3,$AI$3,21)&gt;=Reservas!$E$7:$E$36)*(DATE($C$3,$AI$3,21)&lt;Reservas!$F$7:$F$36))&gt;0,"H",IF(SUMPRODUCT((Reservas!$B$7:$B$36=$B8)*(Reservas!$M$7:$M$36="Confirmada")*(DATE($C$3,$AI$3,21)&gt;=Reservas!$E$7:$E$36)*(DATE($C$3,$AI$3,21)&lt;Reservas!$F$7:$F$36))&gt;0,"R",IF(SUMPRODUCT((Reservas!$B$7:$B$36=$B8)*(Reservas!$M$7:$M$36="Concluída")*(DATE($C$3,$AI$3,21)&gt;=Reservas!$E$7:$E$36)*(DATE($C$3,$AI$3,21)&lt;Reservas!$F$7:$F$36))&gt;0,"C",""))))</f>
        <v/>
      </c>
      <c r="X8" s="71">
        <f>IF(22&gt;DAY(EOMONTH(DATE($C$3,$AI$3,1),0)),"x",IF(SUMPRODUCT((Reservas!$B$7:$B$36=$B8)*(Reservas!$M$7:$M$36="Em andamento")*(DATE($C$3,$AI$3,22)&gt;=Reservas!$E$7:$E$36)*(DATE($C$3,$AI$3,22)&lt;Reservas!$F$7:$F$36))&gt;0,"H",IF(SUMPRODUCT((Reservas!$B$7:$B$36=$B8)*(Reservas!$M$7:$M$36="Confirmada")*(DATE($C$3,$AI$3,22)&gt;=Reservas!$E$7:$E$36)*(DATE($C$3,$AI$3,22)&lt;Reservas!$F$7:$F$36))&gt;0,"R",IF(SUMPRODUCT((Reservas!$B$7:$B$36=$B8)*(Reservas!$M$7:$M$36="Concluída")*(DATE($C$3,$AI$3,22)&gt;=Reservas!$E$7:$E$36)*(DATE($C$3,$AI$3,22)&lt;Reservas!$F$7:$F$36))&gt;0,"C",""))))</f>
        <v/>
      </c>
      <c r="Y8" s="71">
        <f>IF(23&gt;DAY(EOMONTH(DATE($C$3,$AI$3,1),0)),"x",IF(SUMPRODUCT((Reservas!$B$7:$B$36=$B8)*(Reservas!$M$7:$M$36="Em andamento")*(DATE($C$3,$AI$3,23)&gt;=Reservas!$E$7:$E$36)*(DATE($C$3,$AI$3,23)&lt;Reservas!$F$7:$F$36))&gt;0,"H",IF(SUMPRODUCT((Reservas!$B$7:$B$36=$B8)*(Reservas!$M$7:$M$36="Confirmada")*(DATE($C$3,$AI$3,23)&gt;=Reservas!$E$7:$E$36)*(DATE($C$3,$AI$3,23)&lt;Reservas!$F$7:$F$36))&gt;0,"R",IF(SUMPRODUCT((Reservas!$B$7:$B$36=$B8)*(Reservas!$M$7:$M$36="Concluída")*(DATE($C$3,$AI$3,23)&gt;=Reservas!$E$7:$E$36)*(DATE($C$3,$AI$3,23)&lt;Reservas!$F$7:$F$36))&gt;0,"C",""))))</f>
        <v/>
      </c>
      <c r="Z8" s="71">
        <f>IF(24&gt;DAY(EOMONTH(DATE($C$3,$AI$3,1),0)),"x",IF(SUMPRODUCT((Reservas!$B$7:$B$36=$B8)*(Reservas!$M$7:$M$36="Em andamento")*(DATE($C$3,$AI$3,24)&gt;=Reservas!$E$7:$E$36)*(DATE($C$3,$AI$3,24)&lt;Reservas!$F$7:$F$36))&gt;0,"H",IF(SUMPRODUCT((Reservas!$B$7:$B$36=$B8)*(Reservas!$M$7:$M$36="Confirmada")*(DATE($C$3,$AI$3,24)&gt;=Reservas!$E$7:$E$36)*(DATE($C$3,$AI$3,24)&lt;Reservas!$F$7:$F$36))&gt;0,"R",IF(SUMPRODUCT((Reservas!$B$7:$B$36=$B8)*(Reservas!$M$7:$M$36="Concluída")*(DATE($C$3,$AI$3,24)&gt;=Reservas!$E$7:$E$36)*(DATE($C$3,$AI$3,24)&lt;Reservas!$F$7:$F$36))&gt;0,"C",""))))</f>
        <v/>
      </c>
      <c r="AA8" s="71">
        <f>IF(25&gt;DAY(EOMONTH(DATE($C$3,$AI$3,1),0)),"x",IF(SUMPRODUCT((Reservas!$B$7:$B$36=$B8)*(Reservas!$M$7:$M$36="Em andamento")*(DATE($C$3,$AI$3,25)&gt;=Reservas!$E$7:$E$36)*(DATE($C$3,$AI$3,25)&lt;Reservas!$F$7:$F$36))&gt;0,"H",IF(SUMPRODUCT((Reservas!$B$7:$B$36=$B8)*(Reservas!$M$7:$M$36="Confirmada")*(DATE($C$3,$AI$3,25)&gt;=Reservas!$E$7:$E$36)*(DATE($C$3,$AI$3,25)&lt;Reservas!$F$7:$F$36))&gt;0,"R",IF(SUMPRODUCT((Reservas!$B$7:$B$36=$B8)*(Reservas!$M$7:$M$36="Concluída")*(DATE($C$3,$AI$3,25)&gt;=Reservas!$E$7:$E$36)*(DATE($C$3,$AI$3,25)&lt;Reservas!$F$7:$F$36))&gt;0,"C",""))))</f>
        <v/>
      </c>
      <c r="AB8" s="71">
        <f>IF(26&gt;DAY(EOMONTH(DATE($C$3,$AI$3,1),0)),"x",IF(SUMPRODUCT((Reservas!$B$7:$B$36=$B8)*(Reservas!$M$7:$M$36="Em andamento")*(DATE($C$3,$AI$3,26)&gt;=Reservas!$E$7:$E$36)*(DATE($C$3,$AI$3,26)&lt;Reservas!$F$7:$F$36))&gt;0,"H",IF(SUMPRODUCT((Reservas!$B$7:$B$36=$B8)*(Reservas!$M$7:$M$36="Confirmada")*(DATE($C$3,$AI$3,26)&gt;=Reservas!$E$7:$E$36)*(DATE($C$3,$AI$3,26)&lt;Reservas!$F$7:$F$36))&gt;0,"R",IF(SUMPRODUCT((Reservas!$B$7:$B$36=$B8)*(Reservas!$M$7:$M$36="Concluída")*(DATE($C$3,$AI$3,26)&gt;=Reservas!$E$7:$E$36)*(DATE($C$3,$AI$3,26)&lt;Reservas!$F$7:$F$36))&gt;0,"C",""))))</f>
        <v/>
      </c>
      <c r="AC8" s="71">
        <f>IF(27&gt;DAY(EOMONTH(DATE($C$3,$AI$3,1),0)),"x",IF(SUMPRODUCT((Reservas!$B$7:$B$36=$B8)*(Reservas!$M$7:$M$36="Em andamento")*(DATE($C$3,$AI$3,27)&gt;=Reservas!$E$7:$E$36)*(DATE($C$3,$AI$3,27)&lt;Reservas!$F$7:$F$36))&gt;0,"H",IF(SUMPRODUCT((Reservas!$B$7:$B$36=$B8)*(Reservas!$M$7:$M$36="Confirmada")*(DATE($C$3,$AI$3,27)&gt;=Reservas!$E$7:$E$36)*(DATE($C$3,$AI$3,27)&lt;Reservas!$F$7:$F$36))&gt;0,"R",IF(SUMPRODUCT((Reservas!$B$7:$B$36=$B8)*(Reservas!$M$7:$M$36="Concluída")*(DATE($C$3,$AI$3,27)&gt;=Reservas!$E$7:$E$36)*(DATE($C$3,$AI$3,27)&lt;Reservas!$F$7:$F$36))&gt;0,"C",""))))</f>
        <v/>
      </c>
      <c r="AD8" s="71">
        <f>IF(28&gt;DAY(EOMONTH(DATE($C$3,$AI$3,1),0)),"x",IF(SUMPRODUCT((Reservas!$B$7:$B$36=$B8)*(Reservas!$M$7:$M$36="Em andamento")*(DATE($C$3,$AI$3,28)&gt;=Reservas!$E$7:$E$36)*(DATE($C$3,$AI$3,28)&lt;Reservas!$F$7:$F$36))&gt;0,"H",IF(SUMPRODUCT((Reservas!$B$7:$B$36=$B8)*(Reservas!$M$7:$M$36="Confirmada")*(DATE($C$3,$AI$3,28)&gt;=Reservas!$E$7:$E$36)*(DATE($C$3,$AI$3,28)&lt;Reservas!$F$7:$F$36))&gt;0,"R",IF(SUMPRODUCT((Reservas!$B$7:$B$36=$B8)*(Reservas!$M$7:$M$36="Concluída")*(DATE($C$3,$AI$3,28)&gt;=Reservas!$E$7:$E$36)*(DATE($C$3,$AI$3,28)&lt;Reservas!$F$7:$F$36))&gt;0,"C",""))))</f>
        <v/>
      </c>
      <c r="AE8" s="71">
        <f>IF(29&gt;DAY(EOMONTH(DATE($C$3,$AI$3,1),0)),"x",IF(SUMPRODUCT((Reservas!$B$7:$B$36=$B8)*(Reservas!$M$7:$M$36="Em andamento")*(DATE($C$3,$AI$3,29)&gt;=Reservas!$E$7:$E$36)*(DATE($C$3,$AI$3,29)&lt;Reservas!$F$7:$F$36))&gt;0,"H",IF(SUMPRODUCT((Reservas!$B$7:$B$36=$B8)*(Reservas!$M$7:$M$36="Confirmada")*(DATE($C$3,$AI$3,29)&gt;=Reservas!$E$7:$E$36)*(DATE($C$3,$AI$3,29)&lt;Reservas!$F$7:$F$36))&gt;0,"R",IF(SUMPRODUCT((Reservas!$B$7:$B$36=$B8)*(Reservas!$M$7:$M$36="Concluída")*(DATE($C$3,$AI$3,29)&gt;=Reservas!$E$7:$E$36)*(DATE($C$3,$AI$3,29)&lt;Reservas!$F$7:$F$36))&gt;0,"C",""))))</f>
        <v/>
      </c>
      <c r="AF8" s="71">
        <f>IF(30&gt;DAY(EOMONTH(DATE($C$3,$AI$3,1),0)),"x",IF(SUMPRODUCT((Reservas!$B$7:$B$36=$B8)*(Reservas!$M$7:$M$36="Em andamento")*(DATE($C$3,$AI$3,30)&gt;=Reservas!$E$7:$E$36)*(DATE($C$3,$AI$3,30)&lt;Reservas!$F$7:$F$36))&gt;0,"H",IF(SUMPRODUCT((Reservas!$B$7:$B$36=$B8)*(Reservas!$M$7:$M$36="Confirmada")*(DATE($C$3,$AI$3,30)&gt;=Reservas!$E$7:$E$36)*(DATE($C$3,$AI$3,30)&lt;Reservas!$F$7:$F$36))&gt;0,"R",IF(SUMPRODUCT((Reservas!$B$7:$B$36=$B8)*(Reservas!$M$7:$M$36="Concluída")*(DATE($C$3,$AI$3,30)&gt;=Reservas!$E$7:$E$36)*(DATE($C$3,$AI$3,30)&lt;Reservas!$F$7:$F$36))&gt;0,"C",""))))</f>
        <v/>
      </c>
      <c r="AG8" s="71">
        <f>IF(31&gt;DAY(EOMONTH(DATE($C$3,$AI$3,1),0)),"x",IF(SUMPRODUCT((Reservas!$B$7:$B$36=$B8)*(Reservas!$M$7:$M$36="Em andamento")*(DATE($C$3,$AI$3,31)&gt;=Reservas!$E$7:$E$36)*(DATE($C$3,$AI$3,31)&lt;Reservas!$F$7:$F$36))&gt;0,"H",IF(SUMPRODUCT((Reservas!$B$7:$B$36=$B8)*(Reservas!$M$7:$M$36="Confirmada")*(DATE($C$3,$AI$3,31)&gt;=Reservas!$E$7:$E$36)*(DATE($C$3,$AI$3,31)&lt;Reservas!$F$7:$F$36))&gt;0,"R",IF(SUMPRODUCT((Reservas!$B$7:$B$36=$B8)*(Reservas!$M$7:$M$36="Concluída")*(DATE($C$3,$AI$3,31)&gt;=Reservas!$E$7:$E$36)*(DATE($C$3,$AI$3,31)&lt;Reservas!$F$7:$F$36))&gt;0,"C",""))))</f>
        <v/>
      </c>
    </row>
    <row r="9" ht="15" customHeight="1" s="37">
      <c r="B9" s="54" t="n"/>
      <c r="C9" s="71">
        <f>IF(1&gt;DAY(EOMONTH(DATE($C$3,$AI$3,1),0)),"x",IF(SUMPRODUCT((Reservas!$B$7:$B$36=$B9)*(Reservas!$M$7:$M$36="Em andamento")*(DATE($C$3,$AI$3,1)&gt;=Reservas!$E$7:$E$36)*(DATE($C$3,$AI$3,1)&lt;Reservas!$F$7:$F$36))&gt;0,"H",IF(SUMPRODUCT((Reservas!$B$7:$B$36=$B9)*(Reservas!$M$7:$M$36="Confirmada")*(DATE($C$3,$AI$3,1)&gt;=Reservas!$E$7:$E$36)*(DATE($C$3,$AI$3,1)&lt;Reservas!$F$7:$F$36))&gt;0,"R",IF(SUMPRODUCT((Reservas!$B$7:$B$36=$B9)*(Reservas!$M$7:$M$36="Concluída")*(DATE($C$3,$AI$3,1)&gt;=Reservas!$E$7:$E$36)*(DATE($C$3,$AI$3,1)&lt;Reservas!$F$7:$F$36))&gt;0,"C",""))))</f>
        <v/>
      </c>
      <c r="D9" s="71">
        <f>IF(2&gt;DAY(EOMONTH(DATE($C$3,$AI$3,1),0)),"x",IF(SUMPRODUCT((Reservas!$B$7:$B$36=$B9)*(Reservas!$M$7:$M$36="Em andamento")*(DATE($C$3,$AI$3,2)&gt;=Reservas!$E$7:$E$36)*(DATE($C$3,$AI$3,2)&lt;Reservas!$F$7:$F$36))&gt;0,"H",IF(SUMPRODUCT((Reservas!$B$7:$B$36=$B9)*(Reservas!$M$7:$M$36="Confirmada")*(DATE($C$3,$AI$3,2)&gt;=Reservas!$E$7:$E$36)*(DATE($C$3,$AI$3,2)&lt;Reservas!$F$7:$F$36))&gt;0,"R",IF(SUMPRODUCT((Reservas!$B$7:$B$36=$B9)*(Reservas!$M$7:$M$36="Concluída")*(DATE($C$3,$AI$3,2)&gt;=Reservas!$E$7:$E$36)*(DATE($C$3,$AI$3,2)&lt;Reservas!$F$7:$F$36))&gt;0,"C",""))))</f>
        <v/>
      </c>
      <c r="E9" s="71">
        <f>IF(3&gt;DAY(EOMONTH(DATE($C$3,$AI$3,1),0)),"x",IF(SUMPRODUCT((Reservas!$B$7:$B$36=$B9)*(Reservas!$M$7:$M$36="Em andamento")*(DATE($C$3,$AI$3,3)&gt;=Reservas!$E$7:$E$36)*(DATE($C$3,$AI$3,3)&lt;Reservas!$F$7:$F$36))&gt;0,"H",IF(SUMPRODUCT((Reservas!$B$7:$B$36=$B9)*(Reservas!$M$7:$M$36="Confirmada")*(DATE($C$3,$AI$3,3)&gt;=Reservas!$E$7:$E$36)*(DATE($C$3,$AI$3,3)&lt;Reservas!$F$7:$F$36))&gt;0,"R",IF(SUMPRODUCT((Reservas!$B$7:$B$36=$B9)*(Reservas!$M$7:$M$36="Concluída")*(DATE($C$3,$AI$3,3)&gt;=Reservas!$E$7:$E$36)*(DATE($C$3,$AI$3,3)&lt;Reservas!$F$7:$F$36))&gt;0,"C",""))))</f>
        <v/>
      </c>
      <c r="F9" s="71">
        <f>IF(4&gt;DAY(EOMONTH(DATE($C$3,$AI$3,1),0)),"x",IF(SUMPRODUCT((Reservas!$B$7:$B$36=$B9)*(Reservas!$M$7:$M$36="Em andamento")*(DATE($C$3,$AI$3,4)&gt;=Reservas!$E$7:$E$36)*(DATE($C$3,$AI$3,4)&lt;Reservas!$F$7:$F$36))&gt;0,"H",IF(SUMPRODUCT((Reservas!$B$7:$B$36=$B9)*(Reservas!$M$7:$M$36="Confirmada")*(DATE($C$3,$AI$3,4)&gt;=Reservas!$E$7:$E$36)*(DATE($C$3,$AI$3,4)&lt;Reservas!$F$7:$F$36))&gt;0,"R",IF(SUMPRODUCT((Reservas!$B$7:$B$36=$B9)*(Reservas!$M$7:$M$36="Concluída")*(DATE($C$3,$AI$3,4)&gt;=Reservas!$E$7:$E$36)*(DATE($C$3,$AI$3,4)&lt;Reservas!$F$7:$F$36))&gt;0,"C",""))))</f>
        <v/>
      </c>
      <c r="G9" s="71">
        <f>IF(5&gt;DAY(EOMONTH(DATE($C$3,$AI$3,1),0)),"x",IF(SUMPRODUCT((Reservas!$B$7:$B$36=$B9)*(Reservas!$M$7:$M$36="Em andamento")*(DATE($C$3,$AI$3,5)&gt;=Reservas!$E$7:$E$36)*(DATE($C$3,$AI$3,5)&lt;Reservas!$F$7:$F$36))&gt;0,"H",IF(SUMPRODUCT((Reservas!$B$7:$B$36=$B9)*(Reservas!$M$7:$M$36="Confirmada")*(DATE($C$3,$AI$3,5)&gt;=Reservas!$E$7:$E$36)*(DATE($C$3,$AI$3,5)&lt;Reservas!$F$7:$F$36))&gt;0,"R",IF(SUMPRODUCT((Reservas!$B$7:$B$36=$B9)*(Reservas!$M$7:$M$36="Concluída")*(DATE($C$3,$AI$3,5)&gt;=Reservas!$E$7:$E$36)*(DATE($C$3,$AI$3,5)&lt;Reservas!$F$7:$F$36))&gt;0,"C",""))))</f>
        <v/>
      </c>
      <c r="H9" s="71">
        <f>IF(6&gt;DAY(EOMONTH(DATE($C$3,$AI$3,1),0)),"x",IF(SUMPRODUCT((Reservas!$B$7:$B$36=$B9)*(Reservas!$M$7:$M$36="Em andamento")*(DATE($C$3,$AI$3,6)&gt;=Reservas!$E$7:$E$36)*(DATE($C$3,$AI$3,6)&lt;Reservas!$F$7:$F$36))&gt;0,"H",IF(SUMPRODUCT((Reservas!$B$7:$B$36=$B9)*(Reservas!$M$7:$M$36="Confirmada")*(DATE($C$3,$AI$3,6)&gt;=Reservas!$E$7:$E$36)*(DATE($C$3,$AI$3,6)&lt;Reservas!$F$7:$F$36))&gt;0,"R",IF(SUMPRODUCT((Reservas!$B$7:$B$36=$B9)*(Reservas!$M$7:$M$36="Concluída")*(DATE($C$3,$AI$3,6)&gt;=Reservas!$E$7:$E$36)*(DATE($C$3,$AI$3,6)&lt;Reservas!$F$7:$F$36))&gt;0,"C",""))))</f>
        <v/>
      </c>
      <c r="I9" s="71">
        <f>IF(7&gt;DAY(EOMONTH(DATE($C$3,$AI$3,1),0)),"x",IF(SUMPRODUCT((Reservas!$B$7:$B$36=$B9)*(Reservas!$M$7:$M$36="Em andamento")*(DATE($C$3,$AI$3,7)&gt;=Reservas!$E$7:$E$36)*(DATE($C$3,$AI$3,7)&lt;Reservas!$F$7:$F$36))&gt;0,"H",IF(SUMPRODUCT((Reservas!$B$7:$B$36=$B9)*(Reservas!$M$7:$M$36="Confirmada")*(DATE($C$3,$AI$3,7)&gt;=Reservas!$E$7:$E$36)*(DATE($C$3,$AI$3,7)&lt;Reservas!$F$7:$F$36))&gt;0,"R",IF(SUMPRODUCT((Reservas!$B$7:$B$36=$B9)*(Reservas!$M$7:$M$36="Concluída")*(DATE($C$3,$AI$3,7)&gt;=Reservas!$E$7:$E$36)*(DATE($C$3,$AI$3,7)&lt;Reservas!$F$7:$F$36))&gt;0,"C",""))))</f>
        <v/>
      </c>
      <c r="J9" s="71">
        <f>IF(8&gt;DAY(EOMONTH(DATE($C$3,$AI$3,1),0)),"x",IF(SUMPRODUCT((Reservas!$B$7:$B$36=$B9)*(Reservas!$M$7:$M$36="Em andamento")*(DATE($C$3,$AI$3,8)&gt;=Reservas!$E$7:$E$36)*(DATE($C$3,$AI$3,8)&lt;Reservas!$F$7:$F$36))&gt;0,"H",IF(SUMPRODUCT((Reservas!$B$7:$B$36=$B9)*(Reservas!$M$7:$M$36="Confirmada")*(DATE($C$3,$AI$3,8)&gt;=Reservas!$E$7:$E$36)*(DATE($C$3,$AI$3,8)&lt;Reservas!$F$7:$F$36))&gt;0,"R",IF(SUMPRODUCT((Reservas!$B$7:$B$36=$B9)*(Reservas!$M$7:$M$36="Concluída")*(DATE($C$3,$AI$3,8)&gt;=Reservas!$E$7:$E$36)*(DATE($C$3,$AI$3,8)&lt;Reservas!$F$7:$F$36))&gt;0,"C",""))))</f>
        <v/>
      </c>
      <c r="K9" s="71">
        <f>IF(9&gt;DAY(EOMONTH(DATE($C$3,$AI$3,1),0)),"x",IF(SUMPRODUCT((Reservas!$B$7:$B$36=$B9)*(Reservas!$M$7:$M$36="Em andamento")*(DATE($C$3,$AI$3,9)&gt;=Reservas!$E$7:$E$36)*(DATE($C$3,$AI$3,9)&lt;Reservas!$F$7:$F$36))&gt;0,"H",IF(SUMPRODUCT((Reservas!$B$7:$B$36=$B9)*(Reservas!$M$7:$M$36="Confirmada")*(DATE($C$3,$AI$3,9)&gt;=Reservas!$E$7:$E$36)*(DATE($C$3,$AI$3,9)&lt;Reservas!$F$7:$F$36))&gt;0,"R",IF(SUMPRODUCT((Reservas!$B$7:$B$36=$B9)*(Reservas!$M$7:$M$36="Concluída")*(DATE($C$3,$AI$3,9)&gt;=Reservas!$E$7:$E$36)*(DATE($C$3,$AI$3,9)&lt;Reservas!$F$7:$F$36))&gt;0,"C",""))))</f>
        <v/>
      </c>
      <c r="L9" s="71">
        <f>IF(10&gt;DAY(EOMONTH(DATE($C$3,$AI$3,1),0)),"x",IF(SUMPRODUCT((Reservas!$B$7:$B$36=$B9)*(Reservas!$M$7:$M$36="Em andamento")*(DATE($C$3,$AI$3,10)&gt;=Reservas!$E$7:$E$36)*(DATE($C$3,$AI$3,10)&lt;Reservas!$F$7:$F$36))&gt;0,"H",IF(SUMPRODUCT((Reservas!$B$7:$B$36=$B9)*(Reservas!$M$7:$M$36="Confirmada")*(DATE($C$3,$AI$3,10)&gt;=Reservas!$E$7:$E$36)*(DATE($C$3,$AI$3,10)&lt;Reservas!$F$7:$F$36))&gt;0,"R",IF(SUMPRODUCT((Reservas!$B$7:$B$36=$B9)*(Reservas!$M$7:$M$36="Concluída")*(DATE($C$3,$AI$3,10)&gt;=Reservas!$E$7:$E$36)*(DATE($C$3,$AI$3,10)&lt;Reservas!$F$7:$F$36))&gt;0,"C",""))))</f>
        <v/>
      </c>
      <c r="M9" s="71">
        <f>IF(11&gt;DAY(EOMONTH(DATE($C$3,$AI$3,1),0)),"x",IF(SUMPRODUCT((Reservas!$B$7:$B$36=$B9)*(Reservas!$M$7:$M$36="Em andamento")*(DATE($C$3,$AI$3,11)&gt;=Reservas!$E$7:$E$36)*(DATE($C$3,$AI$3,11)&lt;Reservas!$F$7:$F$36))&gt;0,"H",IF(SUMPRODUCT((Reservas!$B$7:$B$36=$B9)*(Reservas!$M$7:$M$36="Confirmada")*(DATE($C$3,$AI$3,11)&gt;=Reservas!$E$7:$E$36)*(DATE($C$3,$AI$3,11)&lt;Reservas!$F$7:$F$36))&gt;0,"R",IF(SUMPRODUCT((Reservas!$B$7:$B$36=$B9)*(Reservas!$M$7:$M$36="Concluída")*(DATE($C$3,$AI$3,11)&gt;=Reservas!$E$7:$E$36)*(DATE($C$3,$AI$3,11)&lt;Reservas!$F$7:$F$36))&gt;0,"C",""))))</f>
        <v/>
      </c>
      <c r="N9" s="71">
        <f>IF(12&gt;DAY(EOMONTH(DATE($C$3,$AI$3,1),0)),"x",IF(SUMPRODUCT((Reservas!$B$7:$B$36=$B9)*(Reservas!$M$7:$M$36="Em andamento")*(DATE($C$3,$AI$3,12)&gt;=Reservas!$E$7:$E$36)*(DATE($C$3,$AI$3,12)&lt;Reservas!$F$7:$F$36))&gt;0,"H",IF(SUMPRODUCT((Reservas!$B$7:$B$36=$B9)*(Reservas!$M$7:$M$36="Confirmada")*(DATE($C$3,$AI$3,12)&gt;=Reservas!$E$7:$E$36)*(DATE($C$3,$AI$3,12)&lt;Reservas!$F$7:$F$36))&gt;0,"R",IF(SUMPRODUCT((Reservas!$B$7:$B$36=$B9)*(Reservas!$M$7:$M$36="Concluída")*(DATE($C$3,$AI$3,12)&gt;=Reservas!$E$7:$E$36)*(DATE($C$3,$AI$3,12)&lt;Reservas!$F$7:$F$36))&gt;0,"C",""))))</f>
        <v/>
      </c>
      <c r="O9" s="71">
        <f>IF(13&gt;DAY(EOMONTH(DATE($C$3,$AI$3,1),0)),"x",IF(SUMPRODUCT((Reservas!$B$7:$B$36=$B9)*(Reservas!$M$7:$M$36="Em andamento")*(DATE($C$3,$AI$3,13)&gt;=Reservas!$E$7:$E$36)*(DATE($C$3,$AI$3,13)&lt;Reservas!$F$7:$F$36))&gt;0,"H",IF(SUMPRODUCT((Reservas!$B$7:$B$36=$B9)*(Reservas!$M$7:$M$36="Confirmada")*(DATE($C$3,$AI$3,13)&gt;=Reservas!$E$7:$E$36)*(DATE($C$3,$AI$3,13)&lt;Reservas!$F$7:$F$36))&gt;0,"R",IF(SUMPRODUCT((Reservas!$B$7:$B$36=$B9)*(Reservas!$M$7:$M$36="Concluída")*(DATE($C$3,$AI$3,13)&gt;=Reservas!$E$7:$E$36)*(DATE($C$3,$AI$3,13)&lt;Reservas!$F$7:$F$36))&gt;0,"C",""))))</f>
        <v/>
      </c>
      <c r="P9" s="71">
        <f>IF(14&gt;DAY(EOMONTH(DATE($C$3,$AI$3,1),0)),"x",IF(SUMPRODUCT((Reservas!$B$7:$B$36=$B9)*(Reservas!$M$7:$M$36="Em andamento")*(DATE($C$3,$AI$3,14)&gt;=Reservas!$E$7:$E$36)*(DATE($C$3,$AI$3,14)&lt;Reservas!$F$7:$F$36))&gt;0,"H",IF(SUMPRODUCT((Reservas!$B$7:$B$36=$B9)*(Reservas!$M$7:$M$36="Confirmada")*(DATE($C$3,$AI$3,14)&gt;=Reservas!$E$7:$E$36)*(DATE($C$3,$AI$3,14)&lt;Reservas!$F$7:$F$36))&gt;0,"R",IF(SUMPRODUCT((Reservas!$B$7:$B$36=$B9)*(Reservas!$M$7:$M$36="Concluída")*(DATE($C$3,$AI$3,14)&gt;=Reservas!$E$7:$E$36)*(DATE($C$3,$AI$3,14)&lt;Reservas!$F$7:$F$36))&gt;0,"C",""))))</f>
        <v/>
      </c>
      <c r="Q9" s="71">
        <f>IF(15&gt;DAY(EOMONTH(DATE($C$3,$AI$3,1),0)),"x",IF(SUMPRODUCT((Reservas!$B$7:$B$36=$B9)*(Reservas!$M$7:$M$36="Em andamento")*(DATE($C$3,$AI$3,15)&gt;=Reservas!$E$7:$E$36)*(DATE($C$3,$AI$3,15)&lt;Reservas!$F$7:$F$36))&gt;0,"H",IF(SUMPRODUCT((Reservas!$B$7:$B$36=$B9)*(Reservas!$M$7:$M$36="Confirmada")*(DATE($C$3,$AI$3,15)&gt;=Reservas!$E$7:$E$36)*(DATE($C$3,$AI$3,15)&lt;Reservas!$F$7:$F$36))&gt;0,"R",IF(SUMPRODUCT((Reservas!$B$7:$B$36=$B9)*(Reservas!$M$7:$M$36="Concluída")*(DATE($C$3,$AI$3,15)&gt;=Reservas!$E$7:$E$36)*(DATE($C$3,$AI$3,15)&lt;Reservas!$F$7:$F$36))&gt;0,"C",""))))</f>
        <v/>
      </c>
      <c r="R9" s="71">
        <f>IF(16&gt;DAY(EOMONTH(DATE($C$3,$AI$3,1),0)),"x",IF(SUMPRODUCT((Reservas!$B$7:$B$36=$B9)*(Reservas!$M$7:$M$36="Em andamento")*(DATE($C$3,$AI$3,16)&gt;=Reservas!$E$7:$E$36)*(DATE($C$3,$AI$3,16)&lt;Reservas!$F$7:$F$36))&gt;0,"H",IF(SUMPRODUCT((Reservas!$B$7:$B$36=$B9)*(Reservas!$M$7:$M$36="Confirmada")*(DATE($C$3,$AI$3,16)&gt;=Reservas!$E$7:$E$36)*(DATE($C$3,$AI$3,16)&lt;Reservas!$F$7:$F$36))&gt;0,"R",IF(SUMPRODUCT((Reservas!$B$7:$B$36=$B9)*(Reservas!$M$7:$M$36="Concluída")*(DATE($C$3,$AI$3,16)&gt;=Reservas!$E$7:$E$36)*(DATE($C$3,$AI$3,16)&lt;Reservas!$F$7:$F$36))&gt;0,"C",""))))</f>
        <v/>
      </c>
      <c r="S9" s="71">
        <f>IF(17&gt;DAY(EOMONTH(DATE($C$3,$AI$3,1),0)),"x",IF(SUMPRODUCT((Reservas!$B$7:$B$36=$B9)*(Reservas!$M$7:$M$36="Em andamento")*(DATE($C$3,$AI$3,17)&gt;=Reservas!$E$7:$E$36)*(DATE($C$3,$AI$3,17)&lt;Reservas!$F$7:$F$36))&gt;0,"H",IF(SUMPRODUCT((Reservas!$B$7:$B$36=$B9)*(Reservas!$M$7:$M$36="Confirmada")*(DATE($C$3,$AI$3,17)&gt;=Reservas!$E$7:$E$36)*(DATE($C$3,$AI$3,17)&lt;Reservas!$F$7:$F$36))&gt;0,"R",IF(SUMPRODUCT((Reservas!$B$7:$B$36=$B9)*(Reservas!$M$7:$M$36="Concluída")*(DATE($C$3,$AI$3,17)&gt;=Reservas!$E$7:$E$36)*(DATE($C$3,$AI$3,17)&lt;Reservas!$F$7:$F$36))&gt;0,"C",""))))</f>
        <v/>
      </c>
      <c r="T9" s="71">
        <f>IF(18&gt;DAY(EOMONTH(DATE($C$3,$AI$3,1),0)),"x",IF(SUMPRODUCT((Reservas!$B$7:$B$36=$B9)*(Reservas!$M$7:$M$36="Em andamento")*(DATE($C$3,$AI$3,18)&gt;=Reservas!$E$7:$E$36)*(DATE($C$3,$AI$3,18)&lt;Reservas!$F$7:$F$36))&gt;0,"H",IF(SUMPRODUCT((Reservas!$B$7:$B$36=$B9)*(Reservas!$M$7:$M$36="Confirmada")*(DATE($C$3,$AI$3,18)&gt;=Reservas!$E$7:$E$36)*(DATE($C$3,$AI$3,18)&lt;Reservas!$F$7:$F$36))&gt;0,"R",IF(SUMPRODUCT((Reservas!$B$7:$B$36=$B9)*(Reservas!$M$7:$M$36="Concluída")*(DATE($C$3,$AI$3,18)&gt;=Reservas!$E$7:$E$36)*(DATE($C$3,$AI$3,18)&lt;Reservas!$F$7:$F$36))&gt;0,"C",""))))</f>
        <v/>
      </c>
      <c r="U9" s="71">
        <f>IF(19&gt;DAY(EOMONTH(DATE($C$3,$AI$3,1),0)),"x",IF(SUMPRODUCT((Reservas!$B$7:$B$36=$B9)*(Reservas!$M$7:$M$36="Em andamento")*(DATE($C$3,$AI$3,19)&gt;=Reservas!$E$7:$E$36)*(DATE($C$3,$AI$3,19)&lt;Reservas!$F$7:$F$36))&gt;0,"H",IF(SUMPRODUCT((Reservas!$B$7:$B$36=$B9)*(Reservas!$M$7:$M$36="Confirmada")*(DATE($C$3,$AI$3,19)&gt;=Reservas!$E$7:$E$36)*(DATE($C$3,$AI$3,19)&lt;Reservas!$F$7:$F$36))&gt;0,"R",IF(SUMPRODUCT((Reservas!$B$7:$B$36=$B9)*(Reservas!$M$7:$M$36="Concluída")*(DATE($C$3,$AI$3,19)&gt;=Reservas!$E$7:$E$36)*(DATE($C$3,$AI$3,19)&lt;Reservas!$F$7:$F$36))&gt;0,"C",""))))</f>
        <v/>
      </c>
      <c r="V9" s="71">
        <f>IF(20&gt;DAY(EOMONTH(DATE($C$3,$AI$3,1),0)),"x",IF(SUMPRODUCT((Reservas!$B$7:$B$36=$B9)*(Reservas!$M$7:$M$36="Em andamento")*(DATE($C$3,$AI$3,20)&gt;=Reservas!$E$7:$E$36)*(DATE($C$3,$AI$3,20)&lt;Reservas!$F$7:$F$36))&gt;0,"H",IF(SUMPRODUCT((Reservas!$B$7:$B$36=$B9)*(Reservas!$M$7:$M$36="Confirmada")*(DATE($C$3,$AI$3,20)&gt;=Reservas!$E$7:$E$36)*(DATE($C$3,$AI$3,20)&lt;Reservas!$F$7:$F$36))&gt;0,"R",IF(SUMPRODUCT((Reservas!$B$7:$B$36=$B9)*(Reservas!$M$7:$M$36="Concluída")*(DATE($C$3,$AI$3,20)&gt;=Reservas!$E$7:$E$36)*(DATE($C$3,$AI$3,20)&lt;Reservas!$F$7:$F$36))&gt;0,"C",""))))</f>
        <v/>
      </c>
      <c r="W9" s="71">
        <f>IF(21&gt;DAY(EOMONTH(DATE($C$3,$AI$3,1),0)),"x",IF(SUMPRODUCT((Reservas!$B$7:$B$36=$B9)*(Reservas!$M$7:$M$36="Em andamento")*(DATE($C$3,$AI$3,21)&gt;=Reservas!$E$7:$E$36)*(DATE($C$3,$AI$3,21)&lt;Reservas!$F$7:$F$36))&gt;0,"H",IF(SUMPRODUCT((Reservas!$B$7:$B$36=$B9)*(Reservas!$M$7:$M$36="Confirmada")*(DATE($C$3,$AI$3,21)&gt;=Reservas!$E$7:$E$36)*(DATE($C$3,$AI$3,21)&lt;Reservas!$F$7:$F$36))&gt;0,"R",IF(SUMPRODUCT((Reservas!$B$7:$B$36=$B9)*(Reservas!$M$7:$M$36="Concluída")*(DATE($C$3,$AI$3,21)&gt;=Reservas!$E$7:$E$36)*(DATE($C$3,$AI$3,21)&lt;Reservas!$F$7:$F$36))&gt;0,"C",""))))</f>
        <v/>
      </c>
      <c r="X9" s="71">
        <f>IF(22&gt;DAY(EOMONTH(DATE($C$3,$AI$3,1),0)),"x",IF(SUMPRODUCT((Reservas!$B$7:$B$36=$B9)*(Reservas!$M$7:$M$36="Em andamento")*(DATE($C$3,$AI$3,22)&gt;=Reservas!$E$7:$E$36)*(DATE($C$3,$AI$3,22)&lt;Reservas!$F$7:$F$36))&gt;0,"H",IF(SUMPRODUCT((Reservas!$B$7:$B$36=$B9)*(Reservas!$M$7:$M$36="Confirmada")*(DATE($C$3,$AI$3,22)&gt;=Reservas!$E$7:$E$36)*(DATE($C$3,$AI$3,22)&lt;Reservas!$F$7:$F$36))&gt;0,"R",IF(SUMPRODUCT((Reservas!$B$7:$B$36=$B9)*(Reservas!$M$7:$M$36="Concluída")*(DATE($C$3,$AI$3,22)&gt;=Reservas!$E$7:$E$36)*(DATE($C$3,$AI$3,22)&lt;Reservas!$F$7:$F$36))&gt;0,"C",""))))</f>
        <v/>
      </c>
      <c r="Y9" s="71">
        <f>IF(23&gt;DAY(EOMONTH(DATE($C$3,$AI$3,1),0)),"x",IF(SUMPRODUCT((Reservas!$B$7:$B$36=$B9)*(Reservas!$M$7:$M$36="Em andamento")*(DATE($C$3,$AI$3,23)&gt;=Reservas!$E$7:$E$36)*(DATE($C$3,$AI$3,23)&lt;Reservas!$F$7:$F$36))&gt;0,"H",IF(SUMPRODUCT((Reservas!$B$7:$B$36=$B9)*(Reservas!$M$7:$M$36="Confirmada")*(DATE($C$3,$AI$3,23)&gt;=Reservas!$E$7:$E$36)*(DATE($C$3,$AI$3,23)&lt;Reservas!$F$7:$F$36))&gt;0,"R",IF(SUMPRODUCT((Reservas!$B$7:$B$36=$B9)*(Reservas!$M$7:$M$36="Concluída")*(DATE($C$3,$AI$3,23)&gt;=Reservas!$E$7:$E$36)*(DATE($C$3,$AI$3,23)&lt;Reservas!$F$7:$F$36))&gt;0,"C",""))))</f>
        <v/>
      </c>
      <c r="Z9" s="71">
        <f>IF(24&gt;DAY(EOMONTH(DATE($C$3,$AI$3,1),0)),"x",IF(SUMPRODUCT((Reservas!$B$7:$B$36=$B9)*(Reservas!$M$7:$M$36="Em andamento")*(DATE($C$3,$AI$3,24)&gt;=Reservas!$E$7:$E$36)*(DATE($C$3,$AI$3,24)&lt;Reservas!$F$7:$F$36))&gt;0,"H",IF(SUMPRODUCT((Reservas!$B$7:$B$36=$B9)*(Reservas!$M$7:$M$36="Confirmada")*(DATE($C$3,$AI$3,24)&gt;=Reservas!$E$7:$E$36)*(DATE($C$3,$AI$3,24)&lt;Reservas!$F$7:$F$36))&gt;0,"R",IF(SUMPRODUCT((Reservas!$B$7:$B$36=$B9)*(Reservas!$M$7:$M$36="Concluída")*(DATE($C$3,$AI$3,24)&gt;=Reservas!$E$7:$E$36)*(DATE($C$3,$AI$3,24)&lt;Reservas!$F$7:$F$36))&gt;0,"C",""))))</f>
        <v/>
      </c>
      <c r="AA9" s="71">
        <f>IF(25&gt;DAY(EOMONTH(DATE($C$3,$AI$3,1),0)),"x",IF(SUMPRODUCT((Reservas!$B$7:$B$36=$B9)*(Reservas!$M$7:$M$36="Em andamento")*(DATE($C$3,$AI$3,25)&gt;=Reservas!$E$7:$E$36)*(DATE($C$3,$AI$3,25)&lt;Reservas!$F$7:$F$36))&gt;0,"H",IF(SUMPRODUCT((Reservas!$B$7:$B$36=$B9)*(Reservas!$M$7:$M$36="Confirmada")*(DATE($C$3,$AI$3,25)&gt;=Reservas!$E$7:$E$36)*(DATE($C$3,$AI$3,25)&lt;Reservas!$F$7:$F$36))&gt;0,"R",IF(SUMPRODUCT((Reservas!$B$7:$B$36=$B9)*(Reservas!$M$7:$M$36="Concluída")*(DATE($C$3,$AI$3,25)&gt;=Reservas!$E$7:$E$36)*(DATE($C$3,$AI$3,25)&lt;Reservas!$F$7:$F$36))&gt;0,"C",""))))</f>
        <v/>
      </c>
      <c r="AB9" s="71">
        <f>IF(26&gt;DAY(EOMONTH(DATE($C$3,$AI$3,1),0)),"x",IF(SUMPRODUCT((Reservas!$B$7:$B$36=$B9)*(Reservas!$M$7:$M$36="Em andamento")*(DATE($C$3,$AI$3,26)&gt;=Reservas!$E$7:$E$36)*(DATE($C$3,$AI$3,26)&lt;Reservas!$F$7:$F$36))&gt;0,"H",IF(SUMPRODUCT((Reservas!$B$7:$B$36=$B9)*(Reservas!$M$7:$M$36="Confirmada")*(DATE($C$3,$AI$3,26)&gt;=Reservas!$E$7:$E$36)*(DATE($C$3,$AI$3,26)&lt;Reservas!$F$7:$F$36))&gt;0,"R",IF(SUMPRODUCT((Reservas!$B$7:$B$36=$B9)*(Reservas!$M$7:$M$36="Concluída")*(DATE($C$3,$AI$3,26)&gt;=Reservas!$E$7:$E$36)*(DATE($C$3,$AI$3,26)&lt;Reservas!$F$7:$F$36))&gt;0,"C",""))))</f>
        <v/>
      </c>
      <c r="AC9" s="71">
        <f>IF(27&gt;DAY(EOMONTH(DATE($C$3,$AI$3,1),0)),"x",IF(SUMPRODUCT((Reservas!$B$7:$B$36=$B9)*(Reservas!$M$7:$M$36="Em andamento")*(DATE($C$3,$AI$3,27)&gt;=Reservas!$E$7:$E$36)*(DATE($C$3,$AI$3,27)&lt;Reservas!$F$7:$F$36))&gt;0,"H",IF(SUMPRODUCT((Reservas!$B$7:$B$36=$B9)*(Reservas!$M$7:$M$36="Confirmada")*(DATE($C$3,$AI$3,27)&gt;=Reservas!$E$7:$E$36)*(DATE($C$3,$AI$3,27)&lt;Reservas!$F$7:$F$36))&gt;0,"R",IF(SUMPRODUCT((Reservas!$B$7:$B$36=$B9)*(Reservas!$M$7:$M$36="Concluída")*(DATE($C$3,$AI$3,27)&gt;=Reservas!$E$7:$E$36)*(DATE($C$3,$AI$3,27)&lt;Reservas!$F$7:$F$36))&gt;0,"C",""))))</f>
        <v/>
      </c>
      <c r="AD9" s="71">
        <f>IF(28&gt;DAY(EOMONTH(DATE($C$3,$AI$3,1),0)),"x",IF(SUMPRODUCT((Reservas!$B$7:$B$36=$B9)*(Reservas!$M$7:$M$36="Em andamento")*(DATE($C$3,$AI$3,28)&gt;=Reservas!$E$7:$E$36)*(DATE($C$3,$AI$3,28)&lt;Reservas!$F$7:$F$36))&gt;0,"H",IF(SUMPRODUCT((Reservas!$B$7:$B$36=$B9)*(Reservas!$M$7:$M$36="Confirmada")*(DATE($C$3,$AI$3,28)&gt;=Reservas!$E$7:$E$36)*(DATE($C$3,$AI$3,28)&lt;Reservas!$F$7:$F$36))&gt;0,"R",IF(SUMPRODUCT((Reservas!$B$7:$B$36=$B9)*(Reservas!$M$7:$M$36="Concluída")*(DATE($C$3,$AI$3,28)&gt;=Reservas!$E$7:$E$36)*(DATE($C$3,$AI$3,28)&lt;Reservas!$F$7:$F$36))&gt;0,"C",""))))</f>
        <v/>
      </c>
      <c r="AE9" s="71">
        <f>IF(29&gt;DAY(EOMONTH(DATE($C$3,$AI$3,1),0)),"x",IF(SUMPRODUCT((Reservas!$B$7:$B$36=$B9)*(Reservas!$M$7:$M$36="Em andamento")*(DATE($C$3,$AI$3,29)&gt;=Reservas!$E$7:$E$36)*(DATE($C$3,$AI$3,29)&lt;Reservas!$F$7:$F$36))&gt;0,"H",IF(SUMPRODUCT((Reservas!$B$7:$B$36=$B9)*(Reservas!$M$7:$M$36="Confirmada")*(DATE($C$3,$AI$3,29)&gt;=Reservas!$E$7:$E$36)*(DATE($C$3,$AI$3,29)&lt;Reservas!$F$7:$F$36))&gt;0,"R",IF(SUMPRODUCT((Reservas!$B$7:$B$36=$B9)*(Reservas!$M$7:$M$36="Concluída")*(DATE($C$3,$AI$3,29)&gt;=Reservas!$E$7:$E$36)*(DATE($C$3,$AI$3,29)&lt;Reservas!$F$7:$F$36))&gt;0,"C",""))))</f>
        <v/>
      </c>
      <c r="AF9" s="71">
        <f>IF(30&gt;DAY(EOMONTH(DATE($C$3,$AI$3,1),0)),"x",IF(SUMPRODUCT((Reservas!$B$7:$B$36=$B9)*(Reservas!$M$7:$M$36="Em andamento")*(DATE($C$3,$AI$3,30)&gt;=Reservas!$E$7:$E$36)*(DATE($C$3,$AI$3,30)&lt;Reservas!$F$7:$F$36))&gt;0,"H",IF(SUMPRODUCT((Reservas!$B$7:$B$36=$B9)*(Reservas!$M$7:$M$36="Confirmada")*(DATE($C$3,$AI$3,30)&gt;=Reservas!$E$7:$E$36)*(DATE($C$3,$AI$3,30)&lt;Reservas!$F$7:$F$36))&gt;0,"R",IF(SUMPRODUCT((Reservas!$B$7:$B$36=$B9)*(Reservas!$M$7:$M$36="Concluída")*(DATE($C$3,$AI$3,30)&gt;=Reservas!$E$7:$E$36)*(DATE($C$3,$AI$3,30)&lt;Reservas!$F$7:$F$36))&gt;0,"C",""))))</f>
        <v/>
      </c>
      <c r="AG9" s="71">
        <f>IF(31&gt;DAY(EOMONTH(DATE($C$3,$AI$3,1),0)),"x",IF(SUMPRODUCT((Reservas!$B$7:$B$36=$B9)*(Reservas!$M$7:$M$36="Em andamento")*(DATE($C$3,$AI$3,31)&gt;=Reservas!$E$7:$E$36)*(DATE($C$3,$AI$3,31)&lt;Reservas!$F$7:$F$36))&gt;0,"H",IF(SUMPRODUCT((Reservas!$B$7:$B$36=$B9)*(Reservas!$M$7:$M$36="Confirmada")*(DATE($C$3,$AI$3,31)&gt;=Reservas!$E$7:$E$36)*(DATE($C$3,$AI$3,31)&lt;Reservas!$F$7:$F$36))&gt;0,"R",IF(SUMPRODUCT((Reservas!$B$7:$B$36=$B9)*(Reservas!$M$7:$M$36="Concluída")*(DATE($C$3,$AI$3,31)&gt;=Reservas!$E$7:$E$36)*(DATE($C$3,$AI$3,31)&lt;Reservas!$F$7:$F$36))&gt;0,"C",""))))</f>
        <v/>
      </c>
    </row>
    <row r="10" ht="15" customHeight="1" s="37">
      <c r="B10" s="54" t="n"/>
      <c r="C10" s="71">
        <f>IF(1&gt;DAY(EOMONTH(DATE($C$3,$AI$3,1),0)),"x",IF(SUMPRODUCT((Reservas!$B$7:$B$36=$B10)*(Reservas!$M$7:$M$36="Em andamento")*(DATE($C$3,$AI$3,1)&gt;=Reservas!$E$7:$E$36)*(DATE($C$3,$AI$3,1)&lt;Reservas!$F$7:$F$36))&gt;0,"H",IF(SUMPRODUCT((Reservas!$B$7:$B$36=$B10)*(Reservas!$M$7:$M$36="Confirmada")*(DATE($C$3,$AI$3,1)&gt;=Reservas!$E$7:$E$36)*(DATE($C$3,$AI$3,1)&lt;Reservas!$F$7:$F$36))&gt;0,"R",IF(SUMPRODUCT((Reservas!$B$7:$B$36=$B10)*(Reservas!$M$7:$M$36="Concluída")*(DATE($C$3,$AI$3,1)&gt;=Reservas!$E$7:$E$36)*(DATE($C$3,$AI$3,1)&lt;Reservas!$F$7:$F$36))&gt;0,"C",""))))</f>
        <v/>
      </c>
      <c r="D10" s="71">
        <f>IF(2&gt;DAY(EOMONTH(DATE($C$3,$AI$3,1),0)),"x",IF(SUMPRODUCT((Reservas!$B$7:$B$36=$B10)*(Reservas!$M$7:$M$36="Em andamento")*(DATE($C$3,$AI$3,2)&gt;=Reservas!$E$7:$E$36)*(DATE($C$3,$AI$3,2)&lt;Reservas!$F$7:$F$36))&gt;0,"H",IF(SUMPRODUCT((Reservas!$B$7:$B$36=$B10)*(Reservas!$M$7:$M$36="Confirmada")*(DATE($C$3,$AI$3,2)&gt;=Reservas!$E$7:$E$36)*(DATE($C$3,$AI$3,2)&lt;Reservas!$F$7:$F$36))&gt;0,"R",IF(SUMPRODUCT((Reservas!$B$7:$B$36=$B10)*(Reservas!$M$7:$M$36="Concluída")*(DATE($C$3,$AI$3,2)&gt;=Reservas!$E$7:$E$36)*(DATE($C$3,$AI$3,2)&lt;Reservas!$F$7:$F$36))&gt;0,"C",""))))</f>
        <v/>
      </c>
      <c r="E10" s="71">
        <f>IF(3&gt;DAY(EOMONTH(DATE($C$3,$AI$3,1),0)),"x",IF(SUMPRODUCT((Reservas!$B$7:$B$36=$B10)*(Reservas!$M$7:$M$36="Em andamento")*(DATE($C$3,$AI$3,3)&gt;=Reservas!$E$7:$E$36)*(DATE($C$3,$AI$3,3)&lt;Reservas!$F$7:$F$36))&gt;0,"H",IF(SUMPRODUCT((Reservas!$B$7:$B$36=$B10)*(Reservas!$M$7:$M$36="Confirmada")*(DATE($C$3,$AI$3,3)&gt;=Reservas!$E$7:$E$36)*(DATE($C$3,$AI$3,3)&lt;Reservas!$F$7:$F$36))&gt;0,"R",IF(SUMPRODUCT((Reservas!$B$7:$B$36=$B10)*(Reservas!$M$7:$M$36="Concluída")*(DATE($C$3,$AI$3,3)&gt;=Reservas!$E$7:$E$36)*(DATE($C$3,$AI$3,3)&lt;Reservas!$F$7:$F$36))&gt;0,"C",""))))</f>
        <v/>
      </c>
      <c r="F10" s="71">
        <f>IF(4&gt;DAY(EOMONTH(DATE($C$3,$AI$3,1),0)),"x",IF(SUMPRODUCT((Reservas!$B$7:$B$36=$B10)*(Reservas!$M$7:$M$36="Em andamento")*(DATE($C$3,$AI$3,4)&gt;=Reservas!$E$7:$E$36)*(DATE($C$3,$AI$3,4)&lt;Reservas!$F$7:$F$36))&gt;0,"H",IF(SUMPRODUCT((Reservas!$B$7:$B$36=$B10)*(Reservas!$M$7:$M$36="Confirmada")*(DATE($C$3,$AI$3,4)&gt;=Reservas!$E$7:$E$36)*(DATE($C$3,$AI$3,4)&lt;Reservas!$F$7:$F$36))&gt;0,"R",IF(SUMPRODUCT((Reservas!$B$7:$B$36=$B10)*(Reservas!$M$7:$M$36="Concluída")*(DATE($C$3,$AI$3,4)&gt;=Reservas!$E$7:$E$36)*(DATE($C$3,$AI$3,4)&lt;Reservas!$F$7:$F$36))&gt;0,"C",""))))</f>
        <v/>
      </c>
      <c r="G10" s="71">
        <f>IF(5&gt;DAY(EOMONTH(DATE($C$3,$AI$3,1),0)),"x",IF(SUMPRODUCT((Reservas!$B$7:$B$36=$B10)*(Reservas!$M$7:$M$36="Em andamento")*(DATE($C$3,$AI$3,5)&gt;=Reservas!$E$7:$E$36)*(DATE($C$3,$AI$3,5)&lt;Reservas!$F$7:$F$36))&gt;0,"H",IF(SUMPRODUCT((Reservas!$B$7:$B$36=$B10)*(Reservas!$M$7:$M$36="Confirmada")*(DATE($C$3,$AI$3,5)&gt;=Reservas!$E$7:$E$36)*(DATE($C$3,$AI$3,5)&lt;Reservas!$F$7:$F$36))&gt;0,"R",IF(SUMPRODUCT((Reservas!$B$7:$B$36=$B10)*(Reservas!$M$7:$M$36="Concluída")*(DATE($C$3,$AI$3,5)&gt;=Reservas!$E$7:$E$36)*(DATE($C$3,$AI$3,5)&lt;Reservas!$F$7:$F$36))&gt;0,"C",""))))</f>
        <v/>
      </c>
      <c r="H10" s="71">
        <f>IF(6&gt;DAY(EOMONTH(DATE($C$3,$AI$3,1),0)),"x",IF(SUMPRODUCT((Reservas!$B$7:$B$36=$B10)*(Reservas!$M$7:$M$36="Em andamento")*(DATE($C$3,$AI$3,6)&gt;=Reservas!$E$7:$E$36)*(DATE($C$3,$AI$3,6)&lt;Reservas!$F$7:$F$36))&gt;0,"H",IF(SUMPRODUCT((Reservas!$B$7:$B$36=$B10)*(Reservas!$M$7:$M$36="Confirmada")*(DATE($C$3,$AI$3,6)&gt;=Reservas!$E$7:$E$36)*(DATE($C$3,$AI$3,6)&lt;Reservas!$F$7:$F$36))&gt;0,"R",IF(SUMPRODUCT((Reservas!$B$7:$B$36=$B10)*(Reservas!$M$7:$M$36="Concluída")*(DATE($C$3,$AI$3,6)&gt;=Reservas!$E$7:$E$36)*(DATE($C$3,$AI$3,6)&lt;Reservas!$F$7:$F$36))&gt;0,"C",""))))</f>
        <v/>
      </c>
      <c r="I10" s="71">
        <f>IF(7&gt;DAY(EOMONTH(DATE($C$3,$AI$3,1),0)),"x",IF(SUMPRODUCT((Reservas!$B$7:$B$36=$B10)*(Reservas!$M$7:$M$36="Em andamento")*(DATE($C$3,$AI$3,7)&gt;=Reservas!$E$7:$E$36)*(DATE($C$3,$AI$3,7)&lt;Reservas!$F$7:$F$36))&gt;0,"H",IF(SUMPRODUCT((Reservas!$B$7:$B$36=$B10)*(Reservas!$M$7:$M$36="Confirmada")*(DATE($C$3,$AI$3,7)&gt;=Reservas!$E$7:$E$36)*(DATE($C$3,$AI$3,7)&lt;Reservas!$F$7:$F$36))&gt;0,"R",IF(SUMPRODUCT((Reservas!$B$7:$B$36=$B10)*(Reservas!$M$7:$M$36="Concluída")*(DATE($C$3,$AI$3,7)&gt;=Reservas!$E$7:$E$36)*(DATE($C$3,$AI$3,7)&lt;Reservas!$F$7:$F$36))&gt;0,"C",""))))</f>
        <v/>
      </c>
      <c r="J10" s="71">
        <f>IF(8&gt;DAY(EOMONTH(DATE($C$3,$AI$3,1),0)),"x",IF(SUMPRODUCT((Reservas!$B$7:$B$36=$B10)*(Reservas!$M$7:$M$36="Em andamento")*(DATE($C$3,$AI$3,8)&gt;=Reservas!$E$7:$E$36)*(DATE($C$3,$AI$3,8)&lt;Reservas!$F$7:$F$36))&gt;0,"H",IF(SUMPRODUCT((Reservas!$B$7:$B$36=$B10)*(Reservas!$M$7:$M$36="Confirmada")*(DATE($C$3,$AI$3,8)&gt;=Reservas!$E$7:$E$36)*(DATE($C$3,$AI$3,8)&lt;Reservas!$F$7:$F$36))&gt;0,"R",IF(SUMPRODUCT((Reservas!$B$7:$B$36=$B10)*(Reservas!$M$7:$M$36="Concluída")*(DATE($C$3,$AI$3,8)&gt;=Reservas!$E$7:$E$36)*(DATE($C$3,$AI$3,8)&lt;Reservas!$F$7:$F$36))&gt;0,"C",""))))</f>
        <v/>
      </c>
      <c r="K10" s="71">
        <f>IF(9&gt;DAY(EOMONTH(DATE($C$3,$AI$3,1),0)),"x",IF(SUMPRODUCT((Reservas!$B$7:$B$36=$B10)*(Reservas!$M$7:$M$36="Em andamento")*(DATE($C$3,$AI$3,9)&gt;=Reservas!$E$7:$E$36)*(DATE($C$3,$AI$3,9)&lt;Reservas!$F$7:$F$36))&gt;0,"H",IF(SUMPRODUCT((Reservas!$B$7:$B$36=$B10)*(Reservas!$M$7:$M$36="Confirmada")*(DATE($C$3,$AI$3,9)&gt;=Reservas!$E$7:$E$36)*(DATE($C$3,$AI$3,9)&lt;Reservas!$F$7:$F$36))&gt;0,"R",IF(SUMPRODUCT((Reservas!$B$7:$B$36=$B10)*(Reservas!$M$7:$M$36="Concluída")*(DATE($C$3,$AI$3,9)&gt;=Reservas!$E$7:$E$36)*(DATE($C$3,$AI$3,9)&lt;Reservas!$F$7:$F$36))&gt;0,"C",""))))</f>
        <v/>
      </c>
      <c r="L10" s="71">
        <f>IF(10&gt;DAY(EOMONTH(DATE($C$3,$AI$3,1),0)),"x",IF(SUMPRODUCT((Reservas!$B$7:$B$36=$B10)*(Reservas!$M$7:$M$36="Em andamento")*(DATE($C$3,$AI$3,10)&gt;=Reservas!$E$7:$E$36)*(DATE($C$3,$AI$3,10)&lt;Reservas!$F$7:$F$36))&gt;0,"H",IF(SUMPRODUCT((Reservas!$B$7:$B$36=$B10)*(Reservas!$M$7:$M$36="Confirmada")*(DATE($C$3,$AI$3,10)&gt;=Reservas!$E$7:$E$36)*(DATE($C$3,$AI$3,10)&lt;Reservas!$F$7:$F$36))&gt;0,"R",IF(SUMPRODUCT((Reservas!$B$7:$B$36=$B10)*(Reservas!$M$7:$M$36="Concluída")*(DATE($C$3,$AI$3,10)&gt;=Reservas!$E$7:$E$36)*(DATE($C$3,$AI$3,10)&lt;Reservas!$F$7:$F$36))&gt;0,"C",""))))</f>
        <v/>
      </c>
      <c r="M10" s="71">
        <f>IF(11&gt;DAY(EOMONTH(DATE($C$3,$AI$3,1),0)),"x",IF(SUMPRODUCT((Reservas!$B$7:$B$36=$B10)*(Reservas!$M$7:$M$36="Em andamento")*(DATE($C$3,$AI$3,11)&gt;=Reservas!$E$7:$E$36)*(DATE($C$3,$AI$3,11)&lt;Reservas!$F$7:$F$36))&gt;0,"H",IF(SUMPRODUCT((Reservas!$B$7:$B$36=$B10)*(Reservas!$M$7:$M$36="Confirmada")*(DATE($C$3,$AI$3,11)&gt;=Reservas!$E$7:$E$36)*(DATE($C$3,$AI$3,11)&lt;Reservas!$F$7:$F$36))&gt;0,"R",IF(SUMPRODUCT((Reservas!$B$7:$B$36=$B10)*(Reservas!$M$7:$M$36="Concluída")*(DATE($C$3,$AI$3,11)&gt;=Reservas!$E$7:$E$36)*(DATE($C$3,$AI$3,11)&lt;Reservas!$F$7:$F$36))&gt;0,"C",""))))</f>
        <v/>
      </c>
      <c r="N10" s="71">
        <f>IF(12&gt;DAY(EOMONTH(DATE($C$3,$AI$3,1),0)),"x",IF(SUMPRODUCT((Reservas!$B$7:$B$36=$B10)*(Reservas!$M$7:$M$36="Em andamento")*(DATE($C$3,$AI$3,12)&gt;=Reservas!$E$7:$E$36)*(DATE($C$3,$AI$3,12)&lt;Reservas!$F$7:$F$36))&gt;0,"H",IF(SUMPRODUCT((Reservas!$B$7:$B$36=$B10)*(Reservas!$M$7:$M$36="Confirmada")*(DATE($C$3,$AI$3,12)&gt;=Reservas!$E$7:$E$36)*(DATE($C$3,$AI$3,12)&lt;Reservas!$F$7:$F$36))&gt;0,"R",IF(SUMPRODUCT((Reservas!$B$7:$B$36=$B10)*(Reservas!$M$7:$M$36="Concluída")*(DATE($C$3,$AI$3,12)&gt;=Reservas!$E$7:$E$36)*(DATE($C$3,$AI$3,12)&lt;Reservas!$F$7:$F$36))&gt;0,"C",""))))</f>
        <v/>
      </c>
      <c r="O10" s="71">
        <f>IF(13&gt;DAY(EOMONTH(DATE($C$3,$AI$3,1),0)),"x",IF(SUMPRODUCT((Reservas!$B$7:$B$36=$B10)*(Reservas!$M$7:$M$36="Em andamento")*(DATE($C$3,$AI$3,13)&gt;=Reservas!$E$7:$E$36)*(DATE($C$3,$AI$3,13)&lt;Reservas!$F$7:$F$36))&gt;0,"H",IF(SUMPRODUCT((Reservas!$B$7:$B$36=$B10)*(Reservas!$M$7:$M$36="Confirmada")*(DATE($C$3,$AI$3,13)&gt;=Reservas!$E$7:$E$36)*(DATE($C$3,$AI$3,13)&lt;Reservas!$F$7:$F$36))&gt;0,"R",IF(SUMPRODUCT((Reservas!$B$7:$B$36=$B10)*(Reservas!$M$7:$M$36="Concluída")*(DATE($C$3,$AI$3,13)&gt;=Reservas!$E$7:$E$36)*(DATE($C$3,$AI$3,13)&lt;Reservas!$F$7:$F$36))&gt;0,"C",""))))</f>
        <v/>
      </c>
      <c r="P10" s="71">
        <f>IF(14&gt;DAY(EOMONTH(DATE($C$3,$AI$3,1),0)),"x",IF(SUMPRODUCT((Reservas!$B$7:$B$36=$B10)*(Reservas!$M$7:$M$36="Em andamento")*(DATE($C$3,$AI$3,14)&gt;=Reservas!$E$7:$E$36)*(DATE($C$3,$AI$3,14)&lt;Reservas!$F$7:$F$36))&gt;0,"H",IF(SUMPRODUCT((Reservas!$B$7:$B$36=$B10)*(Reservas!$M$7:$M$36="Confirmada")*(DATE($C$3,$AI$3,14)&gt;=Reservas!$E$7:$E$36)*(DATE($C$3,$AI$3,14)&lt;Reservas!$F$7:$F$36))&gt;0,"R",IF(SUMPRODUCT((Reservas!$B$7:$B$36=$B10)*(Reservas!$M$7:$M$36="Concluída")*(DATE($C$3,$AI$3,14)&gt;=Reservas!$E$7:$E$36)*(DATE($C$3,$AI$3,14)&lt;Reservas!$F$7:$F$36))&gt;0,"C",""))))</f>
        <v/>
      </c>
      <c r="Q10" s="71">
        <f>IF(15&gt;DAY(EOMONTH(DATE($C$3,$AI$3,1),0)),"x",IF(SUMPRODUCT((Reservas!$B$7:$B$36=$B10)*(Reservas!$M$7:$M$36="Em andamento")*(DATE($C$3,$AI$3,15)&gt;=Reservas!$E$7:$E$36)*(DATE($C$3,$AI$3,15)&lt;Reservas!$F$7:$F$36))&gt;0,"H",IF(SUMPRODUCT((Reservas!$B$7:$B$36=$B10)*(Reservas!$M$7:$M$36="Confirmada")*(DATE($C$3,$AI$3,15)&gt;=Reservas!$E$7:$E$36)*(DATE($C$3,$AI$3,15)&lt;Reservas!$F$7:$F$36))&gt;0,"R",IF(SUMPRODUCT((Reservas!$B$7:$B$36=$B10)*(Reservas!$M$7:$M$36="Concluída")*(DATE($C$3,$AI$3,15)&gt;=Reservas!$E$7:$E$36)*(DATE($C$3,$AI$3,15)&lt;Reservas!$F$7:$F$36))&gt;0,"C",""))))</f>
        <v/>
      </c>
      <c r="R10" s="71">
        <f>IF(16&gt;DAY(EOMONTH(DATE($C$3,$AI$3,1),0)),"x",IF(SUMPRODUCT((Reservas!$B$7:$B$36=$B10)*(Reservas!$M$7:$M$36="Em andamento")*(DATE($C$3,$AI$3,16)&gt;=Reservas!$E$7:$E$36)*(DATE($C$3,$AI$3,16)&lt;Reservas!$F$7:$F$36))&gt;0,"H",IF(SUMPRODUCT((Reservas!$B$7:$B$36=$B10)*(Reservas!$M$7:$M$36="Confirmada")*(DATE($C$3,$AI$3,16)&gt;=Reservas!$E$7:$E$36)*(DATE($C$3,$AI$3,16)&lt;Reservas!$F$7:$F$36))&gt;0,"R",IF(SUMPRODUCT((Reservas!$B$7:$B$36=$B10)*(Reservas!$M$7:$M$36="Concluída")*(DATE($C$3,$AI$3,16)&gt;=Reservas!$E$7:$E$36)*(DATE($C$3,$AI$3,16)&lt;Reservas!$F$7:$F$36))&gt;0,"C",""))))</f>
        <v/>
      </c>
      <c r="S10" s="71">
        <f>IF(17&gt;DAY(EOMONTH(DATE($C$3,$AI$3,1),0)),"x",IF(SUMPRODUCT((Reservas!$B$7:$B$36=$B10)*(Reservas!$M$7:$M$36="Em andamento")*(DATE($C$3,$AI$3,17)&gt;=Reservas!$E$7:$E$36)*(DATE($C$3,$AI$3,17)&lt;Reservas!$F$7:$F$36))&gt;0,"H",IF(SUMPRODUCT((Reservas!$B$7:$B$36=$B10)*(Reservas!$M$7:$M$36="Confirmada")*(DATE($C$3,$AI$3,17)&gt;=Reservas!$E$7:$E$36)*(DATE($C$3,$AI$3,17)&lt;Reservas!$F$7:$F$36))&gt;0,"R",IF(SUMPRODUCT((Reservas!$B$7:$B$36=$B10)*(Reservas!$M$7:$M$36="Concluída")*(DATE($C$3,$AI$3,17)&gt;=Reservas!$E$7:$E$36)*(DATE($C$3,$AI$3,17)&lt;Reservas!$F$7:$F$36))&gt;0,"C",""))))</f>
        <v/>
      </c>
      <c r="T10" s="71">
        <f>IF(18&gt;DAY(EOMONTH(DATE($C$3,$AI$3,1),0)),"x",IF(SUMPRODUCT((Reservas!$B$7:$B$36=$B10)*(Reservas!$M$7:$M$36="Em andamento")*(DATE($C$3,$AI$3,18)&gt;=Reservas!$E$7:$E$36)*(DATE($C$3,$AI$3,18)&lt;Reservas!$F$7:$F$36))&gt;0,"H",IF(SUMPRODUCT((Reservas!$B$7:$B$36=$B10)*(Reservas!$M$7:$M$36="Confirmada")*(DATE($C$3,$AI$3,18)&gt;=Reservas!$E$7:$E$36)*(DATE($C$3,$AI$3,18)&lt;Reservas!$F$7:$F$36))&gt;0,"R",IF(SUMPRODUCT((Reservas!$B$7:$B$36=$B10)*(Reservas!$M$7:$M$36="Concluída")*(DATE($C$3,$AI$3,18)&gt;=Reservas!$E$7:$E$36)*(DATE($C$3,$AI$3,18)&lt;Reservas!$F$7:$F$36))&gt;0,"C",""))))</f>
        <v/>
      </c>
      <c r="U10" s="71">
        <f>IF(19&gt;DAY(EOMONTH(DATE($C$3,$AI$3,1),0)),"x",IF(SUMPRODUCT((Reservas!$B$7:$B$36=$B10)*(Reservas!$M$7:$M$36="Em andamento")*(DATE($C$3,$AI$3,19)&gt;=Reservas!$E$7:$E$36)*(DATE($C$3,$AI$3,19)&lt;Reservas!$F$7:$F$36))&gt;0,"H",IF(SUMPRODUCT((Reservas!$B$7:$B$36=$B10)*(Reservas!$M$7:$M$36="Confirmada")*(DATE($C$3,$AI$3,19)&gt;=Reservas!$E$7:$E$36)*(DATE($C$3,$AI$3,19)&lt;Reservas!$F$7:$F$36))&gt;0,"R",IF(SUMPRODUCT((Reservas!$B$7:$B$36=$B10)*(Reservas!$M$7:$M$36="Concluída")*(DATE($C$3,$AI$3,19)&gt;=Reservas!$E$7:$E$36)*(DATE($C$3,$AI$3,19)&lt;Reservas!$F$7:$F$36))&gt;0,"C",""))))</f>
        <v/>
      </c>
      <c r="V10" s="71">
        <f>IF(20&gt;DAY(EOMONTH(DATE($C$3,$AI$3,1),0)),"x",IF(SUMPRODUCT((Reservas!$B$7:$B$36=$B10)*(Reservas!$M$7:$M$36="Em andamento")*(DATE($C$3,$AI$3,20)&gt;=Reservas!$E$7:$E$36)*(DATE($C$3,$AI$3,20)&lt;Reservas!$F$7:$F$36))&gt;0,"H",IF(SUMPRODUCT((Reservas!$B$7:$B$36=$B10)*(Reservas!$M$7:$M$36="Confirmada")*(DATE($C$3,$AI$3,20)&gt;=Reservas!$E$7:$E$36)*(DATE($C$3,$AI$3,20)&lt;Reservas!$F$7:$F$36))&gt;0,"R",IF(SUMPRODUCT((Reservas!$B$7:$B$36=$B10)*(Reservas!$M$7:$M$36="Concluída")*(DATE($C$3,$AI$3,20)&gt;=Reservas!$E$7:$E$36)*(DATE($C$3,$AI$3,20)&lt;Reservas!$F$7:$F$36))&gt;0,"C",""))))</f>
        <v/>
      </c>
      <c r="W10" s="71">
        <f>IF(21&gt;DAY(EOMONTH(DATE($C$3,$AI$3,1),0)),"x",IF(SUMPRODUCT((Reservas!$B$7:$B$36=$B10)*(Reservas!$M$7:$M$36="Em andamento")*(DATE($C$3,$AI$3,21)&gt;=Reservas!$E$7:$E$36)*(DATE($C$3,$AI$3,21)&lt;Reservas!$F$7:$F$36))&gt;0,"H",IF(SUMPRODUCT((Reservas!$B$7:$B$36=$B10)*(Reservas!$M$7:$M$36="Confirmada")*(DATE($C$3,$AI$3,21)&gt;=Reservas!$E$7:$E$36)*(DATE($C$3,$AI$3,21)&lt;Reservas!$F$7:$F$36))&gt;0,"R",IF(SUMPRODUCT((Reservas!$B$7:$B$36=$B10)*(Reservas!$M$7:$M$36="Concluída")*(DATE($C$3,$AI$3,21)&gt;=Reservas!$E$7:$E$36)*(DATE($C$3,$AI$3,21)&lt;Reservas!$F$7:$F$36))&gt;0,"C",""))))</f>
        <v/>
      </c>
      <c r="X10" s="71">
        <f>IF(22&gt;DAY(EOMONTH(DATE($C$3,$AI$3,1),0)),"x",IF(SUMPRODUCT((Reservas!$B$7:$B$36=$B10)*(Reservas!$M$7:$M$36="Em andamento")*(DATE($C$3,$AI$3,22)&gt;=Reservas!$E$7:$E$36)*(DATE($C$3,$AI$3,22)&lt;Reservas!$F$7:$F$36))&gt;0,"H",IF(SUMPRODUCT((Reservas!$B$7:$B$36=$B10)*(Reservas!$M$7:$M$36="Confirmada")*(DATE($C$3,$AI$3,22)&gt;=Reservas!$E$7:$E$36)*(DATE($C$3,$AI$3,22)&lt;Reservas!$F$7:$F$36))&gt;0,"R",IF(SUMPRODUCT((Reservas!$B$7:$B$36=$B10)*(Reservas!$M$7:$M$36="Concluída")*(DATE($C$3,$AI$3,22)&gt;=Reservas!$E$7:$E$36)*(DATE($C$3,$AI$3,22)&lt;Reservas!$F$7:$F$36))&gt;0,"C",""))))</f>
        <v/>
      </c>
      <c r="Y10" s="71">
        <f>IF(23&gt;DAY(EOMONTH(DATE($C$3,$AI$3,1),0)),"x",IF(SUMPRODUCT((Reservas!$B$7:$B$36=$B10)*(Reservas!$M$7:$M$36="Em andamento")*(DATE($C$3,$AI$3,23)&gt;=Reservas!$E$7:$E$36)*(DATE($C$3,$AI$3,23)&lt;Reservas!$F$7:$F$36))&gt;0,"H",IF(SUMPRODUCT((Reservas!$B$7:$B$36=$B10)*(Reservas!$M$7:$M$36="Confirmada")*(DATE($C$3,$AI$3,23)&gt;=Reservas!$E$7:$E$36)*(DATE($C$3,$AI$3,23)&lt;Reservas!$F$7:$F$36))&gt;0,"R",IF(SUMPRODUCT((Reservas!$B$7:$B$36=$B10)*(Reservas!$M$7:$M$36="Concluída")*(DATE($C$3,$AI$3,23)&gt;=Reservas!$E$7:$E$36)*(DATE($C$3,$AI$3,23)&lt;Reservas!$F$7:$F$36))&gt;0,"C",""))))</f>
        <v/>
      </c>
      <c r="Z10" s="71">
        <f>IF(24&gt;DAY(EOMONTH(DATE($C$3,$AI$3,1),0)),"x",IF(SUMPRODUCT((Reservas!$B$7:$B$36=$B10)*(Reservas!$M$7:$M$36="Em andamento")*(DATE($C$3,$AI$3,24)&gt;=Reservas!$E$7:$E$36)*(DATE($C$3,$AI$3,24)&lt;Reservas!$F$7:$F$36))&gt;0,"H",IF(SUMPRODUCT((Reservas!$B$7:$B$36=$B10)*(Reservas!$M$7:$M$36="Confirmada")*(DATE($C$3,$AI$3,24)&gt;=Reservas!$E$7:$E$36)*(DATE($C$3,$AI$3,24)&lt;Reservas!$F$7:$F$36))&gt;0,"R",IF(SUMPRODUCT((Reservas!$B$7:$B$36=$B10)*(Reservas!$M$7:$M$36="Concluída")*(DATE($C$3,$AI$3,24)&gt;=Reservas!$E$7:$E$36)*(DATE($C$3,$AI$3,24)&lt;Reservas!$F$7:$F$36))&gt;0,"C",""))))</f>
        <v/>
      </c>
      <c r="AA10" s="71">
        <f>IF(25&gt;DAY(EOMONTH(DATE($C$3,$AI$3,1),0)),"x",IF(SUMPRODUCT((Reservas!$B$7:$B$36=$B10)*(Reservas!$M$7:$M$36="Em andamento")*(DATE($C$3,$AI$3,25)&gt;=Reservas!$E$7:$E$36)*(DATE($C$3,$AI$3,25)&lt;Reservas!$F$7:$F$36))&gt;0,"H",IF(SUMPRODUCT((Reservas!$B$7:$B$36=$B10)*(Reservas!$M$7:$M$36="Confirmada")*(DATE($C$3,$AI$3,25)&gt;=Reservas!$E$7:$E$36)*(DATE($C$3,$AI$3,25)&lt;Reservas!$F$7:$F$36))&gt;0,"R",IF(SUMPRODUCT((Reservas!$B$7:$B$36=$B10)*(Reservas!$M$7:$M$36="Concluída")*(DATE($C$3,$AI$3,25)&gt;=Reservas!$E$7:$E$36)*(DATE($C$3,$AI$3,25)&lt;Reservas!$F$7:$F$36))&gt;0,"C",""))))</f>
        <v/>
      </c>
      <c r="AB10" s="71">
        <f>IF(26&gt;DAY(EOMONTH(DATE($C$3,$AI$3,1),0)),"x",IF(SUMPRODUCT((Reservas!$B$7:$B$36=$B10)*(Reservas!$M$7:$M$36="Em andamento")*(DATE($C$3,$AI$3,26)&gt;=Reservas!$E$7:$E$36)*(DATE($C$3,$AI$3,26)&lt;Reservas!$F$7:$F$36))&gt;0,"H",IF(SUMPRODUCT((Reservas!$B$7:$B$36=$B10)*(Reservas!$M$7:$M$36="Confirmada")*(DATE($C$3,$AI$3,26)&gt;=Reservas!$E$7:$E$36)*(DATE($C$3,$AI$3,26)&lt;Reservas!$F$7:$F$36))&gt;0,"R",IF(SUMPRODUCT((Reservas!$B$7:$B$36=$B10)*(Reservas!$M$7:$M$36="Concluída")*(DATE($C$3,$AI$3,26)&gt;=Reservas!$E$7:$E$36)*(DATE($C$3,$AI$3,26)&lt;Reservas!$F$7:$F$36))&gt;0,"C",""))))</f>
        <v/>
      </c>
      <c r="AC10" s="71">
        <f>IF(27&gt;DAY(EOMONTH(DATE($C$3,$AI$3,1),0)),"x",IF(SUMPRODUCT((Reservas!$B$7:$B$36=$B10)*(Reservas!$M$7:$M$36="Em andamento")*(DATE($C$3,$AI$3,27)&gt;=Reservas!$E$7:$E$36)*(DATE($C$3,$AI$3,27)&lt;Reservas!$F$7:$F$36))&gt;0,"H",IF(SUMPRODUCT((Reservas!$B$7:$B$36=$B10)*(Reservas!$M$7:$M$36="Confirmada")*(DATE($C$3,$AI$3,27)&gt;=Reservas!$E$7:$E$36)*(DATE($C$3,$AI$3,27)&lt;Reservas!$F$7:$F$36))&gt;0,"R",IF(SUMPRODUCT((Reservas!$B$7:$B$36=$B10)*(Reservas!$M$7:$M$36="Concluída")*(DATE($C$3,$AI$3,27)&gt;=Reservas!$E$7:$E$36)*(DATE($C$3,$AI$3,27)&lt;Reservas!$F$7:$F$36))&gt;0,"C",""))))</f>
        <v/>
      </c>
      <c r="AD10" s="71">
        <f>IF(28&gt;DAY(EOMONTH(DATE($C$3,$AI$3,1),0)),"x",IF(SUMPRODUCT((Reservas!$B$7:$B$36=$B10)*(Reservas!$M$7:$M$36="Em andamento")*(DATE($C$3,$AI$3,28)&gt;=Reservas!$E$7:$E$36)*(DATE($C$3,$AI$3,28)&lt;Reservas!$F$7:$F$36))&gt;0,"H",IF(SUMPRODUCT((Reservas!$B$7:$B$36=$B10)*(Reservas!$M$7:$M$36="Confirmada")*(DATE($C$3,$AI$3,28)&gt;=Reservas!$E$7:$E$36)*(DATE($C$3,$AI$3,28)&lt;Reservas!$F$7:$F$36))&gt;0,"R",IF(SUMPRODUCT((Reservas!$B$7:$B$36=$B10)*(Reservas!$M$7:$M$36="Concluída")*(DATE($C$3,$AI$3,28)&gt;=Reservas!$E$7:$E$36)*(DATE($C$3,$AI$3,28)&lt;Reservas!$F$7:$F$36))&gt;0,"C",""))))</f>
        <v/>
      </c>
      <c r="AE10" s="71">
        <f>IF(29&gt;DAY(EOMONTH(DATE($C$3,$AI$3,1),0)),"x",IF(SUMPRODUCT((Reservas!$B$7:$B$36=$B10)*(Reservas!$M$7:$M$36="Em andamento")*(DATE($C$3,$AI$3,29)&gt;=Reservas!$E$7:$E$36)*(DATE($C$3,$AI$3,29)&lt;Reservas!$F$7:$F$36))&gt;0,"H",IF(SUMPRODUCT((Reservas!$B$7:$B$36=$B10)*(Reservas!$M$7:$M$36="Confirmada")*(DATE($C$3,$AI$3,29)&gt;=Reservas!$E$7:$E$36)*(DATE($C$3,$AI$3,29)&lt;Reservas!$F$7:$F$36))&gt;0,"R",IF(SUMPRODUCT((Reservas!$B$7:$B$36=$B10)*(Reservas!$M$7:$M$36="Concluída")*(DATE($C$3,$AI$3,29)&gt;=Reservas!$E$7:$E$36)*(DATE($C$3,$AI$3,29)&lt;Reservas!$F$7:$F$36))&gt;0,"C",""))))</f>
        <v/>
      </c>
      <c r="AF10" s="71">
        <f>IF(30&gt;DAY(EOMONTH(DATE($C$3,$AI$3,1),0)),"x",IF(SUMPRODUCT((Reservas!$B$7:$B$36=$B10)*(Reservas!$M$7:$M$36="Em andamento")*(DATE($C$3,$AI$3,30)&gt;=Reservas!$E$7:$E$36)*(DATE($C$3,$AI$3,30)&lt;Reservas!$F$7:$F$36))&gt;0,"H",IF(SUMPRODUCT((Reservas!$B$7:$B$36=$B10)*(Reservas!$M$7:$M$36="Confirmada")*(DATE($C$3,$AI$3,30)&gt;=Reservas!$E$7:$E$36)*(DATE($C$3,$AI$3,30)&lt;Reservas!$F$7:$F$36))&gt;0,"R",IF(SUMPRODUCT((Reservas!$B$7:$B$36=$B10)*(Reservas!$M$7:$M$36="Concluída")*(DATE($C$3,$AI$3,30)&gt;=Reservas!$E$7:$E$36)*(DATE($C$3,$AI$3,30)&lt;Reservas!$F$7:$F$36))&gt;0,"C",""))))</f>
        <v/>
      </c>
      <c r="AG10" s="71">
        <f>IF(31&gt;DAY(EOMONTH(DATE($C$3,$AI$3,1),0)),"x",IF(SUMPRODUCT((Reservas!$B$7:$B$36=$B10)*(Reservas!$M$7:$M$36="Em andamento")*(DATE($C$3,$AI$3,31)&gt;=Reservas!$E$7:$E$36)*(DATE($C$3,$AI$3,31)&lt;Reservas!$F$7:$F$36))&gt;0,"H",IF(SUMPRODUCT((Reservas!$B$7:$B$36=$B10)*(Reservas!$M$7:$M$36="Confirmada")*(DATE($C$3,$AI$3,31)&gt;=Reservas!$E$7:$E$36)*(DATE($C$3,$AI$3,31)&lt;Reservas!$F$7:$F$36))&gt;0,"R",IF(SUMPRODUCT((Reservas!$B$7:$B$36=$B10)*(Reservas!$M$7:$M$36="Concluída")*(DATE($C$3,$AI$3,31)&gt;=Reservas!$E$7:$E$36)*(DATE($C$3,$AI$3,31)&lt;Reservas!$F$7:$F$36))&gt;0,"C",""))))</f>
        <v/>
      </c>
    </row>
    <row r="11" ht="15" customHeight="1" s="37">
      <c r="B11" s="54" t="n"/>
      <c r="C11" s="71">
        <f>IF(1&gt;DAY(EOMONTH(DATE($C$3,$AI$3,1),0)),"x",IF(SUMPRODUCT((Reservas!$B$7:$B$36=$B11)*(Reservas!$M$7:$M$36="Em andamento")*(DATE($C$3,$AI$3,1)&gt;=Reservas!$E$7:$E$36)*(DATE($C$3,$AI$3,1)&lt;Reservas!$F$7:$F$36))&gt;0,"H",IF(SUMPRODUCT((Reservas!$B$7:$B$36=$B11)*(Reservas!$M$7:$M$36="Confirmada")*(DATE($C$3,$AI$3,1)&gt;=Reservas!$E$7:$E$36)*(DATE($C$3,$AI$3,1)&lt;Reservas!$F$7:$F$36))&gt;0,"R",IF(SUMPRODUCT((Reservas!$B$7:$B$36=$B11)*(Reservas!$M$7:$M$36="Concluída")*(DATE($C$3,$AI$3,1)&gt;=Reservas!$E$7:$E$36)*(DATE($C$3,$AI$3,1)&lt;Reservas!$F$7:$F$36))&gt;0,"C",""))))</f>
        <v/>
      </c>
      <c r="D11" s="71">
        <f>IF(2&gt;DAY(EOMONTH(DATE($C$3,$AI$3,1),0)),"x",IF(SUMPRODUCT((Reservas!$B$7:$B$36=$B11)*(Reservas!$M$7:$M$36="Em andamento")*(DATE($C$3,$AI$3,2)&gt;=Reservas!$E$7:$E$36)*(DATE($C$3,$AI$3,2)&lt;Reservas!$F$7:$F$36))&gt;0,"H",IF(SUMPRODUCT((Reservas!$B$7:$B$36=$B11)*(Reservas!$M$7:$M$36="Confirmada")*(DATE($C$3,$AI$3,2)&gt;=Reservas!$E$7:$E$36)*(DATE($C$3,$AI$3,2)&lt;Reservas!$F$7:$F$36))&gt;0,"R",IF(SUMPRODUCT((Reservas!$B$7:$B$36=$B11)*(Reservas!$M$7:$M$36="Concluída")*(DATE($C$3,$AI$3,2)&gt;=Reservas!$E$7:$E$36)*(DATE($C$3,$AI$3,2)&lt;Reservas!$F$7:$F$36))&gt;0,"C",""))))</f>
        <v/>
      </c>
      <c r="E11" s="71">
        <f>IF(3&gt;DAY(EOMONTH(DATE($C$3,$AI$3,1),0)),"x",IF(SUMPRODUCT((Reservas!$B$7:$B$36=$B11)*(Reservas!$M$7:$M$36="Em andamento")*(DATE($C$3,$AI$3,3)&gt;=Reservas!$E$7:$E$36)*(DATE($C$3,$AI$3,3)&lt;Reservas!$F$7:$F$36))&gt;0,"H",IF(SUMPRODUCT((Reservas!$B$7:$B$36=$B11)*(Reservas!$M$7:$M$36="Confirmada")*(DATE($C$3,$AI$3,3)&gt;=Reservas!$E$7:$E$36)*(DATE($C$3,$AI$3,3)&lt;Reservas!$F$7:$F$36))&gt;0,"R",IF(SUMPRODUCT((Reservas!$B$7:$B$36=$B11)*(Reservas!$M$7:$M$36="Concluída")*(DATE($C$3,$AI$3,3)&gt;=Reservas!$E$7:$E$36)*(DATE($C$3,$AI$3,3)&lt;Reservas!$F$7:$F$36))&gt;0,"C",""))))</f>
        <v/>
      </c>
      <c r="F11" s="71">
        <f>IF(4&gt;DAY(EOMONTH(DATE($C$3,$AI$3,1),0)),"x",IF(SUMPRODUCT((Reservas!$B$7:$B$36=$B11)*(Reservas!$M$7:$M$36="Em andamento")*(DATE($C$3,$AI$3,4)&gt;=Reservas!$E$7:$E$36)*(DATE($C$3,$AI$3,4)&lt;Reservas!$F$7:$F$36))&gt;0,"H",IF(SUMPRODUCT((Reservas!$B$7:$B$36=$B11)*(Reservas!$M$7:$M$36="Confirmada")*(DATE($C$3,$AI$3,4)&gt;=Reservas!$E$7:$E$36)*(DATE($C$3,$AI$3,4)&lt;Reservas!$F$7:$F$36))&gt;0,"R",IF(SUMPRODUCT((Reservas!$B$7:$B$36=$B11)*(Reservas!$M$7:$M$36="Concluída")*(DATE($C$3,$AI$3,4)&gt;=Reservas!$E$7:$E$36)*(DATE($C$3,$AI$3,4)&lt;Reservas!$F$7:$F$36))&gt;0,"C",""))))</f>
        <v/>
      </c>
      <c r="G11" s="71">
        <f>IF(5&gt;DAY(EOMONTH(DATE($C$3,$AI$3,1),0)),"x",IF(SUMPRODUCT((Reservas!$B$7:$B$36=$B11)*(Reservas!$M$7:$M$36="Em andamento")*(DATE($C$3,$AI$3,5)&gt;=Reservas!$E$7:$E$36)*(DATE($C$3,$AI$3,5)&lt;Reservas!$F$7:$F$36))&gt;0,"H",IF(SUMPRODUCT((Reservas!$B$7:$B$36=$B11)*(Reservas!$M$7:$M$36="Confirmada")*(DATE($C$3,$AI$3,5)&gt;=Reservas!$E$7:$E$36)*(DATE($C$3,$AI$3,5)&lt;Reservas!$F$7:$F$36))&gt;0,"R",IF(SUMPRODUCT((Reservas!$B$7:$B$36=$B11)*(Reservas!$M$7:$M$36="Concluída")*(DATE($C$3,$AI$3,5)&gt;=Reservas!$E$7:$E$36)*(DATE($C$3,$AI$3,5)&lt;Reservas!$F$7:$F$36))&gt;0,"C",""))))</f>
        <v/>
      </c>
      <c r="H11" s="71">
        <f>IF(6&gt;DAY(EOMONTH(DATE($C$3,$AI$3,1),0)),"x",IF(SUMPRODUCT((Reservas!$B$7:$B$36=$B11)*(Reservas!$M$7:$M$36="Em andamento")*(DATE($C$3,$AI$3,6)&gt;=Reservas!$E$7:$E$36)*(DATE($C$3,$AI$3,6)&lt;Reservas!$F$7:$F$36))&gt;0,"H",IF(SUMPRODUCT((Reservas!$B$7:$B$36=$B11)*(Reservas!$M$7:$M$36="Confirmada")*(DATE($C$3,$AI$3,6)&gt;=Reservas!$E$7:$E$36)*(DATE($C$3,$AI$3,6)&lt;Reservas!$F$7:$F$36))&gt;0,"R",IF(SUMPRODUCT((Reservas!$B$7:$B$36=$B11)*(Reservas!$M$7:$M$36="Concluída")*(DATE($C$3,$AI$3,6)&gt;=Reservas!$E$7:$E$36)*(DATE($C$3,$AI$3,6)&lt;Reservas!$F$7:$F$36))&gt;0,"C",""))))</f>
        <v/>
      </c>
      <c r="I11" s="71">
        <f>IF(7&gt;DAY(EOMONTH(DATE($C$3,$AI$3,1),0)),"x",IF(SUMPRODUCT((Reservas!$B$7:$B$36=$B11)*(Reservas!$M$7:$M$36="Em andamento")*(DATE($C$3,$AI$3,7)&gt;=Reservas!$E$7:$E$36)*(DATE($C$3,$AI$3,7)&lt;Reservas!$F$7:$F$36))&gt;0,"H",IF(SUMPRODUCT((Reservas!$B$7:$B$36=$B11)*(Reservas!$M$7:$M$36="Confirmada")*(DATE($C$3,$AI$3,7)&gt;=Reservas!$E$7:$E$36)*(DATE($C$3,$AI$3,7)&lt;Reservas!$F$7:$F$36))&gt;0,"R",IF(SUMPRODUCT((Reservas!$B$7:$B$36=$B11)*(Reservas!$M$7:$M$36="Concluída")*(DATE($C$3,$AI$3,7)&gt;=Reservas!$E$7:$E$36)*(DATE($C$3,$AI$3,7)&lt;Reservas!$F$7:$F$36))&gt;0,"C",""))))</f>
        <v/>
      </c>
      <c r="J11" s="71">
        <f>IF(8&gt;DAY(EOMONTH(DATE($C$3,$AI$3,1),0)),"x",IF(SUMPRODUCT((Reservas!$B$7:$B$36=$B11)*(Reservas!$M$7:$M$36="Em andamento")*(DATE($C$3,$AI$3,8)&gt;=Reservas!$E$7:$E$36)*(DATE($C$3,$AI$3,8)&lt;Reservas!$F$7:$F$36))&gt;0,"H",IF(SUMPRODUCT((Reservas!$B$7:$B$36=$B11)*(Reservas!$M$7:$M$36="Confirmada")*(DATE($C$3,$AI$3,8)&gt;=Reservas!$E$7:$E$36)*(DATE($C$3,$AI$3,8)&lt;Reservas!$F$7:$F$36))&gt;0,"R",IF(SUMPRODUCT((Reservas!$B$7:$B$36=$B11)*(Reservas!$M$7:$M$36="Concluída")*(DATE($C$3,$AI$3,8)&gt;=Reservas!$E$7:$E$36)*(DATE($C$3,$AI$3,8)&lt;Reservas!$F$7:$F$36))&gt;0,"C",""))))</f>
        <v/>
      </c>
      <c r="K11" s="71">
        <f>IF(9&gt;DAY(EOMONTH(DATE($C$3,$AI$3,1),0)),"x",IF(SUMPRODUCT((Reservas!$B$7:$B$36=$B11)*(Reservas!$M$7:$M$36="Em andamento")*(DATE($C$3,$AI$3,9)&gt;=Reservas!$E$7:$E$36)*(DATE($C$3,$AI$3,9)&lt;Reservas!$F$7:$F$36))&gt;0,"H",IF(SUMPRODUCT((Reservas!$B$7:$B$36=$B11)*(Reservas!$M$7:$M$36="Confirmada")*(DATE($C$3,$AI$3,9)&gt;=Reservas!$E$7:$E$36)*(DATE($C$3,$AI$3,9)&lt;Reservas!$F$7:$F$36))&gt;0,"R",IF(SUMPRODUCT((Reservas!$B$7:$B$36=$B11)*(Reservas!$M$7:$M$36="Concluída")*(DATE($C$3,$AI$3,9)&gt;=Reservas!$E$7:$E$36)*(DATE($C$3,$AI$3,9)&lt;Reservas!$F$7:$F$36))&gt;0,"C",""))))</f>
        <v/>
      </c>
      <c r="L11" s="71">
        <f>IF(10&gt;DAY(EOMONTH(DATE($C$3,$AI$3,1),0)),"x",IF(SUMPRODUCT((Reservas!$B$7:$B$36=$B11)*(Reservas!$M$7:$M$36="Em andamento")*(DATE($C$3,$AI$3,10)&gt;=Reservas!$E$7:$E$36)*(DATE($C$3,$AI$3,10)&lt;Reservas!$F$7:$F$36))&gt;0,"H",IF(SUMPRODUCT((Reservas!$B$7:$B$36=$B11)*(Reservas!$M$7:$M$36="Confirmada")*(DATE($C$3,$AI$3,10)&gt;=Reservas!$E$7:$E$36)*(DATE($C$3,$AI$3,10)&lt;Reservas!$F$7:$F$36))&gt;0,"R",IF(SUMPRODUCT((Reservas!$B$7:$B$36=$B11)*(Reservas!$M$7:$M$36="Concluída")*(DATE($C$3,$AI$3,10)&gt;=Reservas!$E$7:$E$36)*(DATE($C$3,$AI$3,10)&lt;Reservas!$F$7:$F$36))&gt;0,"C",""))))</f>
        <v/>
      </c>
      <c r="M11" s="71">
        <f>IF(11&gt;DAY(EOMONTH(DATE($C$3,$AI$3,1),0)),"x",IF(SUMPRODUCT((Reservas!$B$7:$B$36=$B11)*(Reservas!$M$7:$M$36="Em andamento")*(DATE($C$3,$AI$3,11)&gt;=Reservas!$E$7:$E$36)*(DATE($C$3,$AI$3,11)&lt;Reservas!$F$7:$F$36))&gt;0,"H",IF(SUMPRODUCT((Reservas!$B$7:$B$36=$B11)*(Reservas!$M$7:$M$36="Confirmada")*(DATE($C$3,$AI$3,11)&gt;=Reservas!$E$7:$E$36)*(DATE($C$3,$AI$3,11)&lt;Reservas!$F$7:$F$36))&gt;0,"R",IF(SUMPRODUCT((Reservas!$B$7:$B$36=$B11)*(Reservas!$M$7:$M$36="Concluída")*(DATE($C$3,$AI$3,11)&gt;=Reservas!$E$7:$E$36)*(DATE($C$3,$AI$3,11)&lt;Reservas!$F$7:$F$36))&gt;0,"C",""))))</f>
        <v/>
      </c>
      <c r="N11" s="71">
        <f>IF(12&gt;DAY(EOMONTH(DATE($C$3,$AI$3,1),0)),"x",IF(SUMPRODUCT((Reservas!$B$7:$B$36=$B11)*(Reservas!$M$7:$M$36="Em andamento")*(DATE($C$3,$AI$3,12)&gt;=Reservas!$E$7:$E$36)*(DATE($C$3,$AI$3,12)&lt;Reservas!$F$7:$F$36))&gt;0,"H",IF(SUMPRODUCT((Reservas!$B$7:$B$36=$B11)*(Reservas!$M$7:$M$36="Confirmada")*(DATE($C$3,$AI$3,12)&gt;=Reservas!$E$7:$E$36)*(DATE($C$3,$AI$3,12)&lt;Reservas!$F$7:$F$36))&gt;0,"R",IF(SUMPRODUCT((Reservas!$B$7:$B$36=$B11)*(Reservas!$M$7:$M$36="Concluída")*(DATE($C$3,$AI$3,12)&gt;=Reservas!$E$7:$E$36)*(DATE($C$3,$AI$3,12)&lt;Reservas!$F$7:$F$36))&gt;0,"C",""))))</f>
        <v/>
      </c>
      <c r="O11" s="71">
        <f>IF(13&gt;DAY(EOMONTH(DATE($C$3,$AI$3,1),0)),"x",IF(SUMPRODUCT((Reservas!$B$7:$B$36=$B11)*(Reservas!$M$7:$M$36="Em andamento")*(DATE($C$3,$AI$3,13)&gt;=Reservas!$E$7:$E$36)*(DATE($C$3,$AI$3,13)&lt;Reservas!$F$7:$F$36))&gt;0,"H",IF(SUMPRODUCT((Reservas!$B$7:$B$36=$B11)*(Reservas!$M$7:$M$36="Confirmada")*(DATE($C$3,$AI$3,13)&gt;=Reservas!$E$7:$E$36)*(DATE($C$3,$AI$3,13)&lt;Reservas!$F$7:$F$36))&gt;0,"R",IF(SUMPRODUCT((Reservas!$B$7:$B$36=$B11)*(Reservas!$M$7:$M$36="Concluída")*(DATE($C$3,$AI$3,13)&gt;=Reservas!$E$7:$E$36)*(DATE($C$3,$AI$3,13)&lt;Reservas!$F$7:$F$36))&gt;0,"C",""))))</f>
        <v/>
      </c>
      <c r="P11" s="71">
        <f>IF(14&gt;DAY(EOMONTH(DATE($C$3,$AI$3,1),0)),"x",IF(SUMPRODUCT((Reservas!$B$7:$B$36=$B11)*(Reservas!$M$7:$M$36="Em andamento")*(DATE($C$3,$AI$3,14)&gt;=Reservas!$E$7:$E$36)*(DATE($C$3,$AI$3,14)&lt;Reservas!$F$7:$F$36))&gt;0,"H",IF(SUMPRODUCT((Reservas!$B$7:$B$36=$B11)*(Reservas!$M$7:$M$36="Confirmada")*(DATE($C$3,$AI$3,14)&gt;=Reservas!$E$7:$E$36)*(DATE($C$3,$AI$3,14)&lt;Reservas!$F$7:$F$36))&gt;0,"R",IF(SUMPRODUCT((Reservas!$B$7:$B$36=$B11)*(Reservas!$M$7:$M$36="Concluída")*(DATE($C$3,$AI$3,14)&gt;=Reservas!$E$7:$E$36)*(DATE($C$3,$AI$3,14)&lt;Reservas!$F$7:$F$36))&gt;0,"C",""))))</f>
        <v/>
      </c>
      <c r="Q11" s="71">
        <f>IF(15&gt;DAY(EOMONTH(DATE($C$3,$AI$3,1),0)),"x",IF(SUMPRODUCT((Reservas!$B$7:$B$36=$B11)*(Reservas!$M$7:$M$36="Em andamento")*(DATE($C$3,$AI$3,15)&gt;=Reservas!$E$7:$E$36)*(DATE($C$3,$AI$3,15)&lt;Reservas!$F$7:$F$36))&gt;0,"H",IF(SUMPRODUCT((Reservas!$B$7:$B$36=$B11)*(Reservas!$M$7:$M$36="Confirmada")*(DATE($C$3,$AI$3,15)&gt;=Reservas!$E$7:$E$36)*(DATE($C$3,$AI$3,15)&lt;Reservas!$F$7:$F$36))&gt;0,"R",IF(SUMPRODUCT((Reservas!$B$7:$B$36=$B11)*(Reservas!$M$7:$M$36="Concluída")*(DATE($C$3,$AI$3,15)&gt;=Reservas!$E$7:$E$36)*(DATE($C$3,$AI$3,15)&lt;Reservas!$F$7:$F$36))&gt;0,"C",""))))</f>
        <v/>
      </c>
      <c r="R11" s="71">
        <f>IF(16&gt;DAY(EOMONTH(DATE($C$3,$AI$3,1),0)),"x",IF(SUMPRODUCT((Reservas!$B$7:$B$36=$B11)*(Reservas!$M$7:$M$36="Em andamento")*(DATE($C$3,$AI$3,16)&gt;=Reservas!$E$7:$E$36)*(DATE($C$3,$AI$3,16)&lt;Reservas!$F$7:$F$36))&gt;0,"H",IF(SUMPRODUCT((Reservas!$B$7:$B$36=$B11)*(Reservas!$M$7:$M$36="Confirmada")*(DATE($C$3,$AI$3,16)&gt;=Reservas!$E$7:$E$36)*(DATE($C$3,$AI$3,16)&lt;Reservas!$F$7:$F$36))&gt;0,"R",IF(SUMPRODUCT((Reservas!$B$7:$B$36=$B11)*(Reservas!$M$7:$M$36="Concluída")*(DATE($C$3,$AI$3,16)&gt;=Reservas!$E$7:$E$36)*(DATE($C$3,$AI$3,16)&lt;Reservas!$F$7:$F$36))&gt;0,"C",""))))</f>
        <v/>
      </c>
      <c r="S11" s="71">
        <f>IF(17&gt;DAY(EOMONTH(DATE($C$3,$AI$3,1),0)),"x",IF(SUMPRODUCT((Reservas!$B$7:$B$36=$B11)*(Reservas!$M$7:$M$36="Em andamento")*(DATE($C$3,$AI$3,17)&gt;=Reservas!$E$7:$E$36)*(DATE($C$3,$AI$3,17)&lt;Reservas!$F$7:$F$36))&gt;0,"H",IF(SUMPRODUCT((Reservas!$B$7:$B$36=$B11)*(Reservas!$M$7:$M$36="Confirmada")*(DATE($C$3,$AI$3,17)&gt;=Reservas!$E$7:$E$36)*(DATE($C$3,$AI$3,17)&lt;Reservas!$F$7:$F$36))&gt;0,"R",IF(SUMPRODUCT((Reservas!$B$7:$B$36=$B11)*(Reservas!$M$7:$M$36="Concluída")*(DATE($C$3,$AI$3,17)&gt;=Reservas!$E$7:$E$36)*(DATE($C$3,$AI$3,17)&lt;Reservas!$F$7:$F$36))&gt;0,"C",""))))</f>
        <v/>
      </c>
      <c r="T11" s="71">
        <f>IF(18&gt;DAY(EOMONTH(DATE($C$3,$AI$3,1),0)),"x",IF(SUMPRODUCT((Reservas!$B$7:$B$36=$B11)*(Reservas!$M$7:$M$36="Em andamento")*(DATE($C$3,$AI$3,18)&gt;=Reservas!$E$7:$E$36)*(DATE($C$3,$AI$3,18)&lt;Reservas!$F$7:$F$36))&gt;0,"H",IF(SUMPRODUCT((Reservas!$B$7:$B$36=$B11)*(Reservas!$M$7:$M$36="Confirmada")*(DATE($C$3,$AI$3,18)&gt;=Reservas!$E$7:$E$36)*(DATE($C$3,$AI$3,18)&lt;Reservas!$F$7:$F$36))&gt;0,"R",IF(SUMPRODUCT((Reservas!$B$7:$B$36=$B11)*(Reservas!$M$7:$M$36="Concluída")*(DATE($C$3,$AI$3,18)&gt;=Reservas!$E$7:$E$36)*(DATE($C$3,$AI$3,18)&lt;Reservas!$F$7:$F$36))&gt;0,"C",""))))</f>
        <v/>
      </c>
      <c r="U11" s="71">
        <f>IF(19&gt;DAY(EOMONTH(DATE($C$3,$AI$3,1),0)),"x",IF(SUMPRODUCT((Reservas!$B$7:$B$36=$B11)*(Reservas!$M$7:$M$36="Em andamento")*(DATE($C$3,$AI$3,19)&gt;=Reservas!$E$7:$E$36)*(DATE($C$3,$AI$3,19)&lt;Reservas!$F$7:$F$36))&gt;0,"H",IF(SUMPRODUCT((Reservas!$B$7:$B$36=$B11)*(Reservas!$M$7:$M$36="Confirmada")*(DATE($C$3,$AI$3,19)&gt;=Reservas!$E$7:$E$36)*(DATE($C$3,$AI$3,19)&lt;Reservas!$F$7:$F$36))&gt;0,"R",IF(SUMPRODUCT((Reservas!$B$7:$B$36=$B11)*(Reservas!$M$7:$M$36="Concluída")*(DATE($C$3,$AI$3,19)&gt;=Reservas!$E$7:$E$36)*(DATE($C$3,$AI$3,19)&lt;Reservas!$F$7:$F$36))&gt;0,"C",""))))</f>
        <v/>
      </c>
      <c r="V11" s="71">
        <f>IF(20&gt;DAY(EOMONTH(DATE($C$3,$AI$3,1),0)),"x",IF(SUMPRODUCT((Reservas!$B$7:$B$36=$B11)*(Reservas!$M$7:$M$36="Em andamento")*(DATE($C$3,$AI$3,20)&gt;=Reservas!$E$7:$E$36)*(DATE($C$3,$AI$3,20)&lt;Reservas!$F$7:$F$36))&gt;0,"H",IF(SUMPRODUCT((Reservas!$B$7:$B$36=$B11)*(Reservas!$M$7:$M$36="Confirmada")*(DATE($C$3,$AI$3,20)&gt;=Reservas!$E$7:$E$36)*(DATE($C$3,$AI$3,20)&lt;Reservas!$F$7:$F$36))&gt;0,"R",IF(SUMPRODUCT((Reservas!$B$7:$B$36=$B11)*(Reservas!$M$7:$M$36="Concluída")*(DATE($C$3,$AI$3,20)&gt;=Reservas!$E$7:$E$36)*(DATE($C$3,$AI$3,20)&lt;Reservas!$F$7:$F$36))&gt;0,"C",""))))</f>
        <v/>
      </c>
      <c r="W11" s="71">
        <f>IF(21&gt;DAY(EOMONTH(DATE($C$3,$AI$3,1),0)),"x",IF(SUMPRODUCT((Reservas!$B$7:$B$36=$B11)*(Reservas!$M$7:$M$36="Em andamento")*(DATE($C$3,$AI$3,21)&gt;=Reservas!$E$7:$E$36)*(DATE($C$3,$AI$3,21)&lt;Reservas!$F$7:$F$36))&gt;0,"H",IF(SUMPRODUCT((Reservas!$B$7:$B$36=$B11)*(Reservas!$M$7:$M$36="Confirmada")*(DATE($C$3,$AI$3,21)&gt;=Reservas!$E$7:$E$36)*(DATE($C$3,$AI$3,21)&lt;Reservas!$F$7:$F$36))&gt;0,"R",IF(SUMPRODUCT((Reservas!$B$7:$B$36=$B11)*(Reservas!$M$7:$M$36="Concluída")*(DATE($C$3,$AI$3,21)&gt;=Reservas!$E$7:$E$36)*(DATE($C$3,$AI$3,21)&lt;Reservas!$F$7:$F$36))&gt;0,"C",""))))</f>
        <v/>
      </c>
      <c r="X11" s="71">
        <f>IF(22&gt;DAY(EOMONTH(DATE($C$3,$AI$3,1),0)),"x",IF(SUMPRODUCT((Reservas!$B$7:$B$36=$B11)*(Reservas!$M$7:$M$36="Em andamento")*(DATE($C$3,$AI$3,22)&gt;=Reservas!$E$7:$E$36)*(DATE($C$3,$AI$3,22)&lt;Reservas!$F$7:$F$36))&gt;0,"H",IF(SUMPRODUCT((Reservas!$B$7:$B$36=$B11)*(Reservas!$M$7:$M$36="Confirmada")*(DATE($C$3,$AI$3,22)&gt;=Reservas!$E$7:$E$36)*(DATE($C$3,$AI$3,22)&lt;Reservas!$F$7:$F$36))&gt;0,"R",IF(SUMPRODUCT((Reservas!$B$7:$B$36=$B11)*(Reservas!$M$7:$M$36="Concluída")*(DATE($C$3,$AI$3,22)&gt;=Reservas!$E$7:$E$36)*(DATE($C$3,$AI$3,22)&lt;Reservas!$F$7:$F$36))&gt;0,"C",""))))</f>
        <v/>
      </c>
      <c r="Y11" s="71">
        <f>IF(23&gt;DAY(EOMONTH(DATE($C$3,$AI$3,1),0)),"x",IF(SUMPRODUCT((Reservas!$B$7:$B$36=$B11)*(Reservas!$M$7:$M$36="Em andamento")*(DATE($C$3,$AI$3,23)&gt;=Reservas!$E$7:$E$36)*(DATE($C$3,$AI$3,23)&lt;Reservas!$F$7:$F$36))&gt;0,"H",IF(SUMPRODUCT((Reservas!$B$7:$B$36=$B11)*(Reservas!$M$7:$M$36="Confirmada")*(DATE($C$3,$AI$3,23)&gt;=Reservas!$E$7:$E$36)*(DATE($C$3,$AI$3,23)&lt;Reservas!$F$7:$F$36))&gt;0,"R",IF(SUMPRODUCT((Reservas!$B$7:$B$36=$B11)*(Reservas!$M$7:$M$36="Concluída")*(DATE($C$3,$AI$3,23)&gt;=Reservas!$E$7:$E$36)*(DATE($C$3,$AI$3,23)&lt;Reservas!$F$7:$F$36))&gt;0,"C",""))))</f>
        <v/>
      </c>
      <c r="Z11" s="71">
        <f>IF(24&gt;DAY(EOMONTH(DATE($C$3,$AI$3,1),0)),"x",IF(SUMPRODUCT((Reservas!$B$7:$B$36=$B11)*(Reservas!$M$7:$M$36="Em andamento")*(DATE($C$3,$AI$3,24)&gt;=Reservas!$E$7:$E$36)*(DATE($C$3,$AI$3,24)&lt;Reservas!$F$7:$F$36))&gt;0,"H",IF(SUMPRODUCT((Reservas!$B$7:$B$36=$B11)*(Reservas!$M$7:$M$36="Confirmada")*(DATE($C$3,$AI$3,24)&gt;=Reservas!$E$7:$E$36)*(DATE($C$3,$AI$3,24)&lt;Reservas!$F$7:$F$36))&gt;0,"R",IF(SUMPRODUCT((Reservas!$B$7:$B$36=$B11)*(Reservas!$M$7:$M$36="Concluída")*(DATE($C$3,$AI$3,24)&gt;=Reservas!$E$7:$E$36)*(DATE($C$3,$AI$3,24)&lt;Reservas!$F$7:$F$36))&gt;0,"C",""))))</f>
        <v/>
      </c>
      <c r="AA11" s="71">
        <f>IF(25&gt;DAY(EOMONTH(DATE($C$3,$AI$3,1),0)),"x",IF(SUMPRODUCT((Reservas!$B$7:$B$36=$B11)*(Reservas!$M$7:$M$36="Em andamento")*(DATE($C$3,$AI$3,25)&gt;=Reservas!$E$7:$E$36)*(DATE($C$3,$AI$3,25)&lt;Reservas!$F$7:$F$36))&gt;0,"H",IF(SUMPRODUCT((Reservas!$B$7:$B$36=$B11)*(Reservas!$M$7:$M$36="Confirmada")*(DATE($C$3,$AI$3,25)&gt;=Reservas!$E$7:$E$36)*(DATE($C$3,$AI$3,25)&lt;Reservas!$F$7:$F$36))&gt;0,"R",IF(SUMPRODUCT((Reservas!$B$7:$B$36=$B11)*(Reservas!$M$7:$M$36="Concluída")*(DATE($C$3,$AI$3,25)&gt;=Reservas!$E$7:$E$36)*(DATE($C$3,$AI$3,25)&lt;Reservas!$F$7:$F$36))&gt;0,"C",""))))</f>
        <v/>
      </c>
      <c r="AB11" s="71">
        <f>IF(26&gt;DAY(EOMONTH(DATE($C$3,$AI$3,1),0)),"x",IF(SUMPRODUCT((Reservas!$B$7:$B$36=$B11)*(Reservas!$M$7:$M$36="Em andamento")*(DATE($C$3,$AI$3,26)&gt;=Reservas!$E$7:$E$36)*(DATE($C$3,$AI$3,26)&lt;Reservas!$F$7:$F$36))&gt;0,"H",IF(SUMPRODUCT((Reservas!$B$7:$B$36=$B11)*(Reservas!$M$7:$M$36="Confirmada")*(DATE($C$3,$AI$3,26)&gt;=Reservas!$E$7:$E$36)*(DATE($C$3,$AI$3,26)&lt;Reservas!$F$7:$F$36))&gt;0,"R",IF(SUMPRODUCT((Reservas!$B$7:$B$36=$B11)*(Reservas!$M$7:$M$36="Concluída")*(DATE($C$3,$AI$3,26)&gt;=Reservas!$E$7:$E$36)*(DATE($C$3,$AI$3,26)&lt;Reservas!$F$7:$F$36))&gt;0,"C",""))))</f>
        <v/>
      </c>
      <c r="AC11" s="71">
        <f>IF(27&gt;DAY(EOMONTH(DATE($C$3,$AI$3,1),0)),"x",IF(SUMPRODUCT((Reservas!$B$7:$B$36=$B11)*(Reservas!$M$7:$M$36="Em andamento")*(DATE($C$3,$AI$3,27)&gt;=Reservas!$E$7:$E$36)*(DATE($C$3,$AI$3,27)&lt;Reservas!$F$7:$F$36))&gt;0,"H",IF(SUMPRODUCT((Reservas!$B$7:$B$36=$B11)*(Reservas!$M$7:$M$36="Confirmada")*(DATE($C$3,$AI$3,27)&gt;=Reservas!$E$7:$E$36)*(DATE($C$3,$AI$3,27)&lt;Reservas!$F$7:$F$36))&gt;0,"R",IF(SUMPRODUCT((Reservas!$B$7:$B$36=$B11)*(Reservas!$M$7:$M$36="Concluída")*(DATE($C$3,$AI$3,27)&gt;=Reservas!$E$7:$E$36)*(DATE($C$3,$AI$3,27)&lt;Reservas!$F$7:$F$36))&gt;0,"C",""))))</f>
        <v/>
      </c>
      <c r="AD11" s="71">
        <f>IF(28&gt;DAY(EOMONTH(DATE($C$3,$AI$3,1),0)),"x",IF(SUMPRODUCT((Reservas!$B$7:$B$36=$B11)*(Reservas!$M$7:$M$36="Em andamento")*(DATE($C$3,$AI$3,28)&gt;=Reservas!$E$7:$E$36)*(DATE($C$3,$AI$3,28)&lt;Reservas!$F$7:$F$36))&gt;0,"H",IF(SUMPRODUCT((Reservas!$B$7:$B$36=$B11)*(Reservas!$M$7:$M$36="Confirmada")*(DATE($C$3,$AI$3,28)&gt;=Reservas!$E$7:$E$36)*(DATE($C$3,$AI$3,28)&lt;Reservas!$F$7:$F$36))&gt;0,"R",IF(SUMPRODUCT((Reservas!$B$7:$B$36=$B11)*(Reservas!$M$7:$M$36="Concluída")*(DATE($C$3,$AI$3,28)&gt;=Reservas!$E$7:$E$36)*(DATE($C$3,$AI$3,28)&lt;Reservas!$F$7:$F$36))&gt;0,"C",""))))</f>
        <v/>
      </c>
      <c r="AE11" s="71">
        <f>IF(29&gt;DAY(EOMONTH(DATE($C$3,$AI$3,1),0)),"x",IF(SUMPRODUCT((Reservas!$B$7:$B$36=$B11)*(Reservas!$M$7:$M$36="Em andamento")*(DATE($C$3,$AI$3,29)&gt;=Reservas!$E$7:$E$36)*(DATE($C$3,$AI$3,29)&lt;Reservas!$F$7:$F$36))&gt;0,"H",IF(SUMPRODUCT((Reservas!$B$7:$B$36=$B11)*(Reservas!$M$7:$M$36="Confirmada")*(DATE($C$3,$AI$3,29)&gt;=Reservas!$E$7:$E$36)*(DATE($C$3,$AI$3,29)&lt;Reservas!$F$7:$F$36))&gt;0,"R",IF(SUMPRODUCT((Reservas!$B$7:$B$36=$B11)*(Reservas!$M$7:$M$36="Concluída")*(DATE($C$3,$AI$3,29)&gt;=Reservas!$E$7:$E$36)*(DATE($C$3,$AI$3,29)&lt;Reservas!$F$7:$F$36))&gt;0,"C",""))))</f>
        <v/>
      </c>
      <c r="AF11" s="71">
        <f>IF(30&gt;DAY(EOMONTH(DATE($C$3,$AI$3,1),0)),"x",IF(SUMPRODUCT((Reservas!$B$7:$B$36=$B11)*(Reservas!$M$7:$M$36="Em andamento")*(DATE($C$3,$AI$3,30)&gt;=Reservas!$E$7:$E$36)*(DATE($C$3,$AI$3,30)&lt;Reservas!$F$7:$F$36))&gt;0,"H",IF(SUMPRODUCT((Reservas!$B$7:$B$36=$B11)*(Reservas!$M$7:$M$36="Confirmada")*(DATE($C$3,$AI$3,30)&gt;=Reservas!$E$7:$E$36)*(DATE($C$3,$AI$3,30)&lt;Reservas!$F$7:$F$36))&gt;0,"R",IF(SUMPRODUCT((Reservas!$B$7:$B$36=$B11)*(Reservas!$M$7:$M$36="Concluída")*(DATE($C$3,$AI$3,30)&gt;=Reservas!$E$7:$E$36)*(DATE($C$3,$AI$3,30)&lt;Reservas!$F$7:$F$36))&gt;0,"C",""))))</f>
        <v/>
      </c>
      <c r="AG11" s="71">
        <f>IF(31&gt;DAY(EOMONTH(DATE($C$3,$AI$3,1),0)),"x",IF(SUMPRODUCT((Reservas!$B$7:$B$36=$B11)*(Reservas!$M$7:$M$36="Em andamento")*(DATE($C$3,$AI$3,31)&gt;=Reservas!$E$7:$E$36)*(DATE($C$3,$AI$3,31)&lt;Reservas!$F$7:$F$36))&gt;0,"H",IF(SUMPRODUCT((Reservas!$B$7:$B$36=$B11)*(Reservas!$M$7:$M$36="Confirmada")*(DATE($C$3,$AI$3,31)&gt;=Reservas!$E$7:$E$36)*(DATE($C$3,$AI$3,31)&lt;Reservas!$F$7:$F$36))&gt;0,"R",IF(SUMPRODUCT((Reservas!$B$7:$B$36=$B11)*(Reservas!$M$7:$M$36="Concluída")*(DATE($C$3,$AI$3,31)&gt;=Reservas!$E$7:$E$36)*(DATE($C$3,$AI$3,31)&lt;Reservas!$F$7:$F$36))&gt;0,"C",""))))</f>
        <v/>
      </c>
    </row>
    <row r="12" ht="15" customHeight="1" s="37">
      <c r="B12" s="54" t="n"/>
      <c r="C12" s="71">
        <f>IF(1&gt;DAY(EOMONTH(DATE($C$3,$AI$3,1),0)),"x",IF(SUMPRODUCT((Reservas!$B$7:$B$36=$B12)*(Reservas!$M$7:$M$36="Em andamento")*(DATE($C$3,$AI$3,1)&gt;=Reservas!$E$7:$E$36)*(DATE($C$3,$AI$3,1)&lt;Reservas!$F$7:$F$36))&gt;0,"H",IF(SUMPRODUCT((Reservas!$B$7:$B$36=$B12)*(Reservas!$M$7:$M$36="Confirmada")*(DATE($C$3,$AI$3,1)&gt;=Reservas!$E$7:$E$36)*(DATE($C$3,$AI$3,1)&lt;Reservas!$F$7:$F$36))&gt;0,"R",IF(SUMPRODUCT((Reservas!$B$7:$B$36=$B12)*(Reservas!$M$7:$M$36="Concluída")*(DATE($C$3,$AI$3,1)&gt;=Reservas!$E$7:$E$36)*(DATE($C$3,$AI$3,1)&lt;Reservas!$F$7:$F$36))&gt;0,"C",""))))</f>
        <v/>
      </c>
      <c r="D12" s="71">
        <f>IF(2&gt;DAY(EOMONTH(DATE($C$3,$AI$3,1),0)),"x",IF(SUMPRODUCT((Reservas!$B$7:$B$36=$B12)*(Reservas!$M$7:$M$36="Em andamento")*(DATE($C$3,$AI$3,2)&gt;=Reservas!$E$7:$E$36)*(DATE($C$3,$AI$3,2)&lt;Reservas!$F$7:$F$36))&gt;0,"H",IF(SUMPRODUCT((Reservas!$B$7:$B$36=$B12)*(Reservas!$M$7:$M$36="Confirmada")*(DATE($C$3,$AI$3,2)&gt;=Reservas!$E$7:$E$36)*(DATE($C$3,$AI$3,2)&lt;Reservas!$F$7:$F$36))&gt;0,"R",IF(SUMPRODUCT((Reservas!$B$7:$B$36=$B12)*(Reservas!$M$7:$M$36="Concluída")*(DATE($C$3,$AI$3,2)&gt;=Reservas!$E$7:$E$36)*(DATE($C$3,$AI$3,2)&lt;Reservas!$F$7:$F$36))&gt;0,"C",""))))</f>
        <v/>
      </c>
      <c r="E12" s="71">
        <f>IF(3&gt;DAY(EOMONTH(DATE($C$3,$AI$3,1),0)),"x",IF(SUMPRODUCT((Reservas!$B$7:$B$36=$B12)*(Reservas!$M$7:$M$36="Em andamento")*(DATE($C$3,$AI$3,3)&gt;=Reservas!$E$7:$E$36)*(DATE($C$3,$AI$3,3)&lt;Reservas!$F$7:$F$36))&gt;0,"H",IF(SUMPRODUCT((Reservas!$B$7:$B$36=$B12)*(Reservas!$M$7:$M$36="Confirmada")*(DATE($C$3,$AI$3,3)&gt;=Reservas!$E$7:$E$36)*(DATE($C$3,$AI$3,3)&lt;Reservas!$F$7:$F$36))&gt;0,"R",IF(SUMPRODUCT((Reservas!$B$7:$B$36=$B12)*(Reservas!$M$7:$M$36="Concluída")*(DATE($C$3,$AI$3,3)&gt;=Reservas!$E$7:$E$36)*(DATE($C$3,$AI$3,3)&lt;Reservas!$F$7:$F$36))&gt;0,"C",""))))</f>
        <v/>
      </c>
      <c r="F12" s="71">
        <f>IF(4&gt;DAY(EOMONTH(DATE($C$3,$AI$3,1),0)),"x",IF(SUMPRODUCT((Reservas!$B$7:$B$36=$B12)*(Reservas!$M$7:$M$36="Em andamento")*(DATE($C$3,$AI$3,4)&gt;=Reservas!$E$7:$E$36)*(DATE($C$3,$AI$3,4)&lt;Reservas!$F$7:$F$36))&gt;0,"H",IF(SUMPRODUCT((Reservas!$B$7:$B$36=$B12)*(Reservas!$M$7:$M$36="Confirmada")*(DATE($C$3,$AI$3,4)&gt;=Reservas!$E$7:$E$36)*(DATE($C$3,$AI$3,4)&lt;Reservas!$F$7:$F$36))&gt;0,"R",IF(SUMPRODUCT((Reservas!$B$7:$B$36=$B12)*(Reservas!$M$7:$M$36="Concluída")*(DATE($C$3,$AI$3,4)&gt;=Reservas!$E$7:$E$36)*(DATE($C$3,$AI$3,4)&lt;Reservas!$F$7:$F$36))&gt;0,"C",""))))</f>
        <v/>
      </c>
      <c r="G12" s="71">
        <f>IF(5&gt;DAY(EOMONTH(DATE($C$3,$AI$3,1),0)),"x",IF(SUMPRODUCT((Reservas!$B$7:$B$36=$B12)*(Reservas!$M$7:$M$36="Em andamento")*(DATE($C$3,$AI$3,5)&gt;=Reservas!$E$7:$E$36)*(DATE($C$3,$AI$3,5)&lt;Reservas!$F$7:$F$36))&gt;0,"H",IF(SUMPRODUCT((Reservas!$B$7:$B$36=$B12)*(Reservas!$M$7:$M$36="Confirmada")*(DATE($C$3,$AI$3,5)&gt;=Reservas!$E$7:$E$36)*(DATE($C$3,$AI$3,5)&lt;Reservas!$F$7:$F$36))&gt;0,"R",IF(SUMPRODUCT((Reservas!$B$7:$B$36=$B12)*(Reservas!$M$7:$M$36="Concluída")*(DATE($C$3,$AI$3,5)&gt;=Reservas!$E$7:$E$36)*(DATE($C$3,$AI$3,5)&lt;Reservas!$F$7:$F$36))&gt;0,"C",""))))</f>
        <v/>
      </c>
      <c r="H12" s="71">
        <f>IF(6&gt;DAY(EOMONTH(DATE($C$3,$AI$3,1),0)),"x",IF(SUMPRODUCT((Reservas!$B$7:$B$36=$B12)*(Reservas!$M$7:$M$36="Em andamento")*(DATE($C$3,$AI$3,6)&gt;=Reservas!$E$7:$E$36)*(DATE($C$3,$AI$3,6)&lt;Reservas!$F$7:$F$36))&gt;0,"H",IF(SUMPRODUCT((Reservas!$B$7:$B$36=$B12)*(Reservas!$M$7:$M$36="Confirmada")*(DATE($C$3,$AI$3,6)&gt;=Reservas!$E$7:$E$36)*(DATE($C$3,$AI$3,6)&lt;Reservas!$F$7:$F$36))&gt;0,"R",IF(SUMPRODUCT((Reservas!$B$7:$B$36=$B12)*(Reservas!$M$7:$M$36="Concluída")*(DATE($C$3,$AI$3,6)&gt;=Reservas!$E$7:$E$36)*(DATE($C$3,$AI$3,6)&lt;Reservas!$F$7:$F$36))&gt;0,"C",""))))</f>
        <v/>
      </c>
      <c r="I12" s="71">
        <f>IF(7&gt;DAY(EOMONTH(DATE($C$3,$AI$3,1),0)),"x",IF(SUMPRODUCT((Reservas!$B$7:$B$36=$B12)*(Reservas!$M$7:$M$36="Em andamento")*(DATE($C$3,$AI$3,7)&gt;=Reservas!$E$7:$E$36)*(DATE($C$3,$AI$3,7)&lt;Reservas!$F$7:$F$36))&gt;0,"H",IF(SUMPRODUCT((Reservas!$B$7:$B$36=$B12)*(Reservas!$M$7:$M$36="Confirmada")*(DATE($C$3,$AI$3,7)&gt;=Reservas!$E$7:$E$36)*(DATE($C$3,$AI$3,7)&lt;Reservas!$F$7:$F$36))&gt;0,"R",IF(SUMPRODUCT((Reservas!$B$7:$B$36=$B12)*(Reservas!$M$7:$M$36="Concluída")*(DATE($C$3,$AI$3,7)&gt;=Reservas!$E$7:$E$36)*(DATE($C$3,$AI$3,7)&lt;Reservas!$F$7:$F$36))&gt;0,"C",""))))</f>
        <v/>
      </c>
      <c r="J12" s="71">
        <f>IF(8&gt;DAY(EOMONTH(DATE($C$3,$AI$3,1),0)),"x",IF(SUMPRODUCT((Reservas!$B$7:$B$36=$B12)*(Reservas!$M$7:$M$36="Em andamento")*(DATE($C$3,$AI$3,8)&gt;=Reservas!$E$7:$E$36)*(DATE($C$3,$AI$3,8)&lt;Reservas!$F$7:$F$36))&gt;0,"H",IF(SUMPRODUCT((Reservas!$B$7:$B$36=$B12)*(Reservas!$M$7:$M$36="Confirmada")*(DATE($C$3,$AI$3,8)&gt;=Reservas!$E$7:$E$36)*(DATE($C$3,$AI$3,8)&lt;Reservas!$F$7:$F$36))&gt;0,"R",IF(SUMPRODUCT((Reservas!$B$7:$B$36=$B12)*(Reservas!$M$7:$M$36="Concluída")*(DATE($C$3,$AI$3,8)&gt;=Reservas!$E$7:$E$36)*(DATE($C$3,$AI$3,8)&lt;Reservas!$F$7:$F$36))&gt;0,"C",""))))</f>
        <v/>
      </c>
      <c r="K12" s="71">
        <f>IF(9&gt;DAY(EOMONTH(DATE($C$3,$AI$3,1),0)),"x",IF(SUMPRODUCT((Reservas!$B$7:$B$36=$B12)*(Reservas!$M$7:$M$36="Em andamento")*(DATE($C$3,$AI$3,9)&gt;=Reservas!$E$7:$E$36)*(DATE($C$3,$AI$3,9)&lt;Reservas!$F$7:$F$36))&gt;0,"H",IF(SUMPRODUCT((Reservas!$B$7:$B$36=$B12)*(Reservas!$M$7:$M$36="Confirmada")*(DATE($C$3,$AI$3,9)&gt;=Reservas!$E$7:$E$36)*(DATE($C$3,$AI$3,9)&lt;Reservas!$F$7:$F$36))&gt;0,"R",IF(SUMPRODUCT((Reservas!$B$7:$B$36=$B12)*(Reservas!$M$7:$M$36="Concluída")*(DATE($C$3,$AI$3,9)&gt;=Reservas!$E$7:$E$36)*(DATE($C$3,$AI$3,9)&lt;Reservas!$F$7:$F$36))&gt;0,"C",""))))</f>
        <v/>
      </c>
      <c r="L12" s="71">
        <f>IF(10&gt;DAY(EOMONTH(DATE($C$3,$AI$3,1),0)),"x",IF(SUMPRODUCT((Reservas!$B$7:$B$36=$B12)*(Reservas!$M$7:$M$36="Em andamento")*(DATE($C$3,$AI$3,10)&gt;=Reservas!$E$7:$E$36)*(DATE($C$3,$AI$3,10)&lt;Reservas!$F$7:$F$36))&gt;0,"H",IF(SUMPRODUCT((Reservas!$B$7:$B$36=$B12)*(Reservas!$M$7:$M$36="Confirmada")*(DATE($C$3,$AI$3,10)&gt;=Reservas!$E$7:$E$36)*(DATE($C$3,$AI$3,10)&lt;Reservas!$F$7:$F$36))&gt;0,"R",IF(SUMPRODUCT((Reservas!$B$7:$B$36=$B12)*(Reservas!$M$7:$M$36="Concluída")*(DATE($C$3,$AI$3,10)&gt;=Reservas!$E$7:$E$36)*(DATE($C$3,$AI$3,10)&lt;Reservas!$F$7:$F$36))&gt;0,"C",""))))</f>
        <v/>
      </c>
      <c r="M12" s="71">
        <f>IF(11&gt;DAY(EOMONTH(DATE($C$3,$AI$3,1),0)),"x",IF(SUMPRODUCT((Reservas!$B$7:$B$36=$B12)*(Reservas!$M$7:$M$36="Em andamento")*(DATE($C$3,$AI$3,11)&gt;=Reservas!$E$7:$E$36)*(DATE($C$3,$AI$3,11)&lt;Reservas!$F$7:$F$36))&gt;0,"H",IF(SUMPRODUCT((Reservas!$B$7:$B$36=$B12)*(Reservas!$M$7:$M$36="Confirmada")*(DATE($C$3,$AI$3,11)&gt;=Reservas!$E$7:$E$36)*(DATE($C$3,$AI$3,11)&lt;Reservas!$F$7:$F$36))&gt;0,"R",IF(SUMPRODUCT((Reservas!$B$7:$B$36=$B12)*(Reservas!$M$7:$M$36="Concluída")*(DATE($C$3,$AI$3,11)&gt;=Reservas!$E$7:$E$36)*(DATE($C$3,$AI$3,11)&lt;Reservas!$F$7:$F$36))&gt;0,"C",""))))</f>
        <v/>
      </c>
      <c r="N12" s="71">
        <f>IF(12&gt;DAY(EOMONTH(DATE($C$3,$AI$3,1),0)),"x",IF(SUMPRODUCT((Reservas!$B$7:$B$36=$B12)*(Reservas!$M$7:$M$36="Em andamento")*(DATE($C$3,$AI$3,12)&gt;=Reservas!$E$7:$E$36)*(DATE($C$3,$AI$3,12)&lt;Reservas!$F$7:$F$36))&gt;0,"H",IF(SUMPRODUCT((Reservas!$B$7:$B$36=$B12)*(Reservas!$M$7:$M$36="Confirmada")*(DATE($C$3,$AI$3,12)&gt;=Reservas!$E$7:$E$36)*(DATE($C$3,$AI$3,12)&lt;Reservas!$F$7:$F$36))&gt;0,"R",IF(SUMPRODUCT((Reservas!$B$7:$B$36=$B12)*(Reservas!$M$7:$M$36="Concluída")*(DATE($C$3,$AI$3,12)&gt;=Reservas!$E$7:$E$36)*(DATE($C$3,$AI$3,12)&lt;Reservas!$F$7:$F$36))&gt;0,"C",""))))</f>
        <v/>
      </c>
      <c r="O12" s="71">
        <f>IF(13&gt;DAY(EOMONTH(DATE($C$3,$AI$3,1),0)),"x",IF(SUMPRODUCT((Reservas!$B$7:$B$36=$B12)*(Reservas!$M$7:$M$36="Em andamento")*(DATE($C$3,$AI$3,13)&gt;=Reservas!$E$7:$E$36)*(DATE($C$3,$AI$3,13)&lt;Reservas!$F$7:$F$36))&gt;0,"H",IF(SUMPRODUCT((Reservas!$B$7:$B$36=$B12)*(Reservas!$M$7:$M$36="Confirmada")*(DATE($C$3,$AI$3,13)&gt;=Reservas!$E$7:$E$36)*(DATE($C$3,$AI$3,13)&lt;Reservas!$F$7:$F$36))&gt;0,"R",IF(SUMPRODUCT((Reservas!$B$7:$B$36=$B12)*(Reservas!$M$7:$M$36="Concluída")*(DATE($C$3,$AI$3,13)&gt;=Reservas!$E$7:$E$36)*(DATE($C$3,$AI$3,13)&lt;Reservas!$F$7:$F$36))&gt;0,"C",""))))</f>
        <v/>
      </c>
      <c r="P12" s="71">
        <f>IF(14&gt;DAY(EOMONTH(DATE($C$3,$AI$3,1),0)),"x",IF(SUMPRODUCT((Reservas!$B$7:$B$36=$B12)*(Reservas!$M$7:$M$36="Em andamento")*(DATE($C$3,$AI$3,14)&gt;=Reservas!$E$7:$E$36)*(DATE($C$3,$AI$3,14)&lt;Reservas!$F$7:$F$36))&gt;0,"H",IF(SUMPRODUCT((Reservas!$B$7:$B$36=$B12)*(Reservas!$M$7:$M$36="Confirmada")*(DATE($C$3,$AI$3,14)&gt;=Reservas!$E$7:$E$36)*(DATE($C$3,$AI$3,14)&lt;Reservas!$F$7:$F$36))&gt;0,"R",IF(SUMPRODUCT((Reservas!$B$7:$B$36=$B12)*(Reservas!$M$7:$M$36="Concluída")*(DATE($C$3,$AI$3,14)&gt;=Reservas!$E$7:$E$36)*(DATE($C$3,$AI$3,14)&lt;Reservas!$F$7:$F$36))&gt;0,"C",""))))</f>
        <v/>
      </c>
      <c r="Q12" s="71">
        <f>IF(15&gt;DAY(EOMONTH(DATE($C$3,$AI$3,1),0)),"x",IF(SUMPRODUCT((Reservas!$B$7:$B$36=$B12)*(Reservas!$M$7:$M$36="Em andamento")*(DATE($C$3,$AI$3,15)&gt;=Reservas!$E$7:$E$36)*(DATE($C$3,$AI$3,15)&lt;Reservas!$F$7:$F$36))&gt;0,"H",IF(SUMPRODUCT((Reservas!$B$7:$B$36=$B12)*(Reservas!$M$7:$M$36="Confirmada")*(DATE($C$3,$AI$3,15)&gt;=Reservas!$E$7:$E$36)*(DATE($C$3,$AI$3,15)&lt;Reservas!$F$7:$F$36))&gt;0,"R",IF(SUMPRODUCT((Reservas!$B$7:$B$36=$B12)*(Reservas!$M$7:$M$36="Concluída")*(DATE($C$3,$AI$3,15)&gt;=Reservas!$E$7:$E$36)*(DATE($C$3,$AI$3,15)&lt;Reservas!$F$7:$F$36))&gt;0,"C",""))))</f>
        <v/>
      </c>
      <c r="R12" s="71">
        <f>IF(16&gt;DAY(EOMONTH(DATE($C$3,$AI$3,1),0)),"x",IF(SUMPRODUCT((Reservas!$B$7:$B$36=$B12)*(Reservas!$M$7:$M$36="Em andamento")*(DATE($C$3,$AI$3,16)&gt;=Reservas!$E$7:$E$36)*(DATE($C$3,$AI$3,16)&lt;Reservas!$F$7:$F$36))&gt;0,"H",IF(SUMPRODUCT((Reservas!$B$7:$B$36=$B12)*(Reservas!$M$7:$M$36="Confirmada")*(DATE($C$3,$AI$3,16)&gt;=Reservas!$E$7:$E$36)*(DATE($C$3,$AI$3,16)&lt;Reservas!$F$7:$F$36))&gt;0,"R",IF(SUMPRODUCT((Reservas!$B$7:$B$36=$B12)*(Reservas!$M$7:$M$36="Concluída")*(DATE($C$3,$AI$3,16)&gt;=Reservas!$E$7:$E$36)*(DATE($C$3,$AI$3,16)&lt;Reservas!$F$7:$F$36))&gt;0,"C",""))))</f>
        <v/>
      </c>
      <c r="S12" s="71">
        <f>IF(17&gt;DAY(EOMONTH(DATE($C$3,$AI$3,1),0)),"x",IF(SUMPRODUCT((Reservas!$B$7:$B$36=$B12)*(Reservas!$M$7:$M$36="Em andamento")*(DATE($C$3,$AI$3,17)&gt;=Reservas!$E$7:$E$36)*(DATE($C$3,$AI$3,17)&lt;Reservas!$F$7:$F$36))&gt;0,"H",IF(SUMPRODUCT((Reservas!$B$7:$B$36=$B12)*(Reservas!$M$7:$M$36="Confirmada")*(DATE($C$3,$AI$3,17)&gt;=Reservas!$E$7:$E$36)*(DATE($C$3,$AI$3,17)&lt;Reservas!$F$7:$F$36))&gt;0,"R",IF(SUMPRODUCT((Reservas!$B$7:$B$36=$B12)*(Reservas!$M$7:$M$36="Concluída")*(DATE($C$3,$AI$3,17)&gt;=Reservas!$E$7:$E$36)*(DATE($C$3,$AI$3,17)&lt;Reservas!$F$7:$F$36))&gt;0,"C",""))))</f>
        <v/>
      </c>
      <c r="T12" s="71">
        <f>IF(18&gt;DAY(EOMONTH(DATE($C$3,$AI$3,1),0)),"x",IF(SUMPRODUCT((Reservas!$B$7:$B$36=$B12)*(Reservas!$M$7:$M$36="Em andamento")*(DATE($C$3,$AI$3,18)&gt;=Reservas!$E$7:$E$36)*(DATE($C$3,$AI$3,18)&lt;Reservas!$F$7:$F$36))&gt;0,"H",IF(SUMPRODUCT((Reservas!$B$7:$B$36=$B12)*(Reservas!$M$7:$M$36="Confirmada")*(DATE($C$3,$AI$3,18)&gt;=Reservas!$E$7:$E$36)*(DATE($C$3,$AI$3,18)&lt;Reservas!$F$7:$F$36))&gt;0,"R",IF(SUMPRODUCT((Reservas!$B$7:$B$36=$B12)*(Reservas!$M$7:$M$36="Concluída")*(DATE($C$3,$AI$3,18)&gt;=Reservas!$E$7:$E$36)*(DATE($C$3,$AI$3,18)&lt;Reservas!$F$7:$F$36))&gt;0,"C",""))))</f>
        <v/>
      </c>
      <c r="U12" s="71">
        <f>IF(19&gt;DAY(EOMONTH(DATE($C$3,$AI$3,1),0)),"x",IF(SUMPRODUCT((Reservas!$B$7:$B$36=$B12)*(Reservas!$M$7:$M$36="Em andamento")*(DATE($C$3,$AI$3,19)&gt;=Reservas!$E$7:$E$36)*(DATE($C$3,$AI$3,19)&lt;Reservas!$F$7:$F$36))&gt;0,"H",IF(SUMPRODUCT((Reservas!$B$7:$B$36=$B12)*(Reservas!$M$7:$M$36="Confirmada")*(DATE($C$3,$AI$3,19)&gt;=Reservas!$E$7:$E$36)*(DATE($C$3,$AI$3,19)&lt;Reservas!$F$7:$F$36))&gt;0,"R",IF(SUMPRODUCT((Reservas!$B$7:$B$36=$B12)*(Reservas!$M$7:$M$36="Concluída")*(DATE($C$3,$AI$3,19)&gt;=Reservas!$E$7:$E$36)*(DATE($C$3,$AI$3,19)&lt;Reservas!$F$7:$F$36))&gt;0,"C",""))))</f>
        <v/>
      </c>
      <c r="V12" s="71">
        <f>IF(20&gt;DAY(EOMONTH(DATE($C$3,$AI$3,1),0)),"x",IF(SUMPRODUCT((Reservas!$B$7:$B$36=$B12)*(Reservas!$M$7:$M$36="Em andamento")*(DATE($C$3,$AI$3,20)&gt;=Reservas!$E$7:$E$36)*(DATE($C$3,$AI$3,20)&lt;Reservas!$F$7:$F$36))&gt;0,"H",IF(SUMPRODUCT((Reservas!$B$7:$B$36=$B12)*(Reservas!$M$7:$M$36="Confirmada")*(DATE($C$3,$AI$3,20)&gt;=Reservas!$E$7:$E$36)*(DATE($C$3,$AI$3,20)&lt;Reservas!$F$7:$F$36))&gt;0,"R",IF(SUMPRODUCT((Reservas!$B$7:$B$36=$B12)*(Reservas!$M$7:$M$36="Concluída")*(DATE($C$3,$AI$3,20)&gt;=Reservas!$E$7:$E$36)*(DATE($C$3,$AI$3,20)&lt;Reservas!$F$7:$F$36))&gt;0,"C",""))))</f>
        <v/>
      </c>
      <c r="W12" s="71">
        <f>IF(21&gt;DAY(EOMONTH(DATE($C$3,$AI$3,1),0)),"x",IF(SUMPRODUCT((Reservas!$B$7:$B$36=$B12)*(Reservas!$M$7:$M$36="Em andamento")*(DATE($C$3,$AI$3,21)&gt;=Reservas!$E$7:$E$36)*(DATE($C$3,$AI$3,21)&lt;Reservas!$F$7:$F$36))&gt;0,"H",IF(SUMPRODUCT((Reservas!$B$7:$B$36=$B12)*(Reservas!$M$7:$M$36="Confirmada")*(DATE($C$3,$AI$3,21)&gt;=Reservas!$E$7:$E$36)*(DATE($C$3,$AI$3,21)&lt;Reservas!$F$7:$F$36))&gt;0,"R",IF(SUMPRODUCT((Reservas!$B$7:$B$36=$B12)*(Reservas!$M$7:$M$36="Concluída")*(DATE($C$3,$AI$3,21)&gt;=Reservas!$E$7:$E$36)*(DATE($C$3,$AI$3,21)&lt;Reservas!$F$7:$F$36))&gt;0,"C",""))))</f>
        <v/>
      </c>
      <c r="X12" s="71">
        <f>IF(22&gt;DAY(EOMONTH(DATE($C$3,$AI$3,1),0)),"x",IF(SUMPRODUCT((Reservas!$B$7:$B$36=$B12)*(Reservas!$M$7:$M$36="Em andamento")*(DATE($C$3,$AI$3,22)&gt;=Reservas!$E$7:$E$36)*(DATE($C$3,$AI$3,22)&lt;Reservas!$F$7:$F$36))&gt;0,"H",IF(SUMPRODUCT((Reservas!$B$7:$B$36=$B12)*(Reservas!$M$7:$M$36="Confirmada")*(DATE($C$3,$AI$3,22)&gt;=Reservas!$E$7:$E$36)*(DATE($C$3,$AI$3,22)&lt;Reservas!$F$7:$F$36))&gt;0,"R",IF(SUMPRODUCT((Reservas!$B$7:$B$36=$B12)*(Reservas!$M$7:$M$36="Concluída")*(DATE($C$3,$AI$3,22)&gt;=Reservas!$E$7:$E$36)*(DATE($C$3,$AI$3,22)&lt;Reservas!$F$7:$F$36))&gt;0,"C",""))))</f>
        <v/>
      </c>
      <c r="Y12" s="71">
        <f>IF(23&gt;DAY(EOMONTH(DATE($C$3,$AI$3,1),0)),"x",IF(SUMPRODUCT((Reservas!$B$7:$B$36=$B12)*(Reservas!$M$7:$M$36="Em andamento")*(DATE($C$3,$AI$3,23)&gt;=Reservas!$E$7:$E$36)*(DATE($C$3,$AI$3,23)&lt;Reservas!$F$7:$F$36))&gt;0,"H",IF(SUMPRODUCT((Reservas!$B$7:$B$36=$B12)*(Reservas!$M$7:$M$36="Confirmada")*(DATE($C$3,$AI$3,23)&gt;=Reservas!$E$7:$E$36)*(DATE($C$3,$AI$3,23)&lt;Reservas!$F$7:$F$36))&gt;0,"R",IF(SUMPRODUCT((Reservas!$B$7:$B$36=$B12)*(Reservas!$M$7:$M$36="Concluída")*(DATE($C$3,$AI$3,23)&gt;=Reservas!$E$7:$E$36)*(DATE($C$3,$AI$3,23)&lt;Reservas!$F$7:$F$36))&gt;0,"C",""))))</f>
        <v/>
      </c>
      <c r="Z12" s="71">
        <f>IF(24&gt;DAY(EOMONTH(DATE($C$3,$AI$3,1),0)),"x",IF(SUMPRODUCT((Reservas!$B$7:$B$36=$B12)*(Reservas!$M$7:$M$36="Em andamento")*(DATE($C$3,$AI$3,24)&gt;=Reservas!$E$7:$E$36)*(DATE($C$3,$AI$3,24)&lt;Reservas!$F$7:$F$36))&gt;0,"H",IF(SUMPRODUCT((Reservas!$B$7:$B$36=$B12)*(Reservas!$M$7:$M$36="Confirmada")*(DATE($C$3,$AI$3,24)&gt;=Reservas!$E$7:$E$36)*(DATE($C$3,$AI$3,24)&lt;Reservas!$F$7:$F$36))&gt;0,"R",IF(SUMPRODUCT((Reservas!$B$7:$B$36=$B12)*(Reservas!$M$7:$M$36="Concluída")*(DATE($C$3,$AI$3,24)&gt;=Reservas!$E$7:$E$36)*(DATE($C$3,$AI$3,24)&lt;Reservas!$F$7:$F$36))&gt;0,"C",""))))</f>
        <v/>
      </c>
      <c r="AA12" s="71">
        <f>IF(25&gt;DAY(EOMONTH(DATE($C$3,$AI$3,1),0)),"x",IF(SUMPRODUCT((Reservas!$B$7:$B$36=$B12)*(Reservas!$M$7:$M$36="Em andamento")*(DATE($C$3,$AI$3,25)&gt;=Reservas!$E$7:$E$36)*(DATE($C$3,$AI$3,25)&lt;Reservas!$F$7:$F$36))&gt;0,"H",IF(SUMPRODUCT((Reservas!$B$7:$B$36=$B12)*(Reservas!$M$7:$M$36="Confirmada")*(DATE($C$3,$AI$3,25)&gt;=Reservas!$E$7:$E$36)*(DATE($C$3,$AI$3,25)&lt;Reservas!$F$7:$F$36))&gt;0,"R",IF(SUMPRODUCT((Reservas!$B$7:$B$36=$B12)*(Reservas!$M$7:$M$36="Concluída")*(DATE($C$3,$AI$3,25)&gt;=Reservas!$E$7:$E$36)*(DATE($C$3,$AI$3,25)&lt;Reservas!$F$7:$F$36))&gt;0,"C",""))))</f>
        <v/>
      </c>
      <c r="AB12" s="71">
        <f>IF(26&gt;DAY(EOMONTH(DATE($C$3,$AI$3,1),0)),"x",IF(SUMPRODUCT((Reservas!$B$7:$B$36=$B12)*(Reservas!$M$7:$M$36="Em andamento")*(DATE($C$3,$AI$3,26)&gt;=Reservas!$E$7:$E$36)*(DATE($C$3,$AI$3,26)&lt;Reservas!$F$7:$F$36))&gt;0,"H",IF(SUMPRODUCT((Reservas!$B$7:$B$36=$B12)*(Reservas!$M$7:$M$36="Confirmada")*(DATE($C$3,$AI$3,26)&gt;=Reservas!$E$7:$E$36)*(DATE($C$3,$AI$3,26)&lt;Reservas!$F$7:$F$36))&gt;0,"R",IF(SUMPRODUCT((Reservas!$B$7:$B$36=$B12)*(Reservas!$M$7:$M$36="Concluída")*(DATE($C$3,$AI$3,26)&gt;=Reservas!$E$7:$E$36)*(DATE($C$3,$AI$3,26)&lt;Reservas!$F$7:$F$36))&gt;0,"C",""))))</f>
        <v/>
      </c>
      <c r="AC12" s="71">
        <f>IF(27&gt;DAY(EOMONTH(DATE($C$3,$AI$3,1),0)),"x",IF(SUMPRODUCT((Reservas!$B$7:$B$36=$B12)*(Reservas!$M$7:$M$36="Em andamento")*(DATE($C$3,$AI$3,27)&gt;=Reservas!$E$7:$E$36)*(DATE($C$3,$AI$3,27)&lt;Reservas!$F$7:$F$36))&gt;0,"H",IF(SUMPRODUCT((Reservas!$B$7:$B$36=$B12)*(Reservas!$M$7:$M$36="Confirmada")*(DATE($C$3,$AI$3,27)&gt;=Reservas!$E$7:$E$36)*(DATE($C$3,$AI$3,27)&lt;Reservas!$F$7:$F$36))&gt;0,"R",IF(SUMPRODUCT((Reservas!$B$7:$B$36=$B12)*(Reservas!$M$7:$M$36="Concluída")*(DATE($C$3,$AI$3,27)&gt;=Reservas!$E$7:$E$36)*(DATE($C$3,$AI$3,27)&lt;Reservas!$F$7:$F$36))&gt;0,"C",""))))</f>
        <v/>
      </c>
      <c r="AD12" s="71">
        <f>IF(28&gt;DAY(EOMONTH(DATE($C$3,$AI$3,1),0)),"x",IF(SUMPRODUCT((Reservas!$B$7:$B$36=$B12)*(Reservas!$M$7:$M$36="Em andamento")*(DATE($C$3,$AI$3,28)&gt;=Reservas!$E$7:$E$36)*(DATE($C$3,$AI$3,28)&lt;Reservas!$F$7:$F$36))&gt;0,"H",IF(SUMPRODUCT((Reservas!$B$7:$B$36=$B12)*(Reservas!$M$7:$M$36="Confirmada")*(DATE($C$3,$AI$3,28)&gt;=Reservas!$E$7:$E$36)*(DATE($C$3,$AI$3,28)&lt;Reservas!$F$7:$F$36))&gt;0,"R",IF(SUMPRODUCT((Reservas!$B$7:$B$36=$B12)*(Reservas!$M$7:$M$36="Concluída")*(DATE($C$3,$AI$3,28)&gt;=Reservas!$E$7:$E$36)*(DATE($C$3,$AI$3,28)&lt;Reservas!$F$7:$F$36))&gt;0,"C",""))))</f>
        <v/>
      </c>
      <c r="AE12" s="71">
        <f>IF(29&gt;DAY(EOMONTH(DATE($C$3,$AI$3,1),0)),"x",IF(SUMPRODUCT((Reservas!$B$7:$B$36=$B12)*(Reservas!$M$7:$M$36="Em andamento")*(DATE($C$3,$AI$3,29)&gt;=Reservas!$E$7:$E$36)*(DATE($C$3,$AI$3,29)&lt;Reservas!$F$7:$F$36))&gt;0,"H",IF(SUMPRODUCT((Reservas!$B$7:$B$36=$B12)*(Reservas!$M$7:$M$36="Confirmada")*(DATE($C$3,$AI$3,29)&gt;=Reservas!$E$7:$E$36)*(DATE($C$3,$AI$3,29)&lt;Reservas!$F$7:$F$36))&gt;0,"R",IF(SUMPRODUCT((Reservas!$B$7:$B$36=$B12)*(Reservas!$M$7:$M$36="Concluída")*(DATE($C$3,$AI$3,29)&gt;=Reservas!$E$7:$E$36)*(DATE($C$3,$AI$3,29)&lt;Reservas!$F$7:$F$36))&gt;0,"C",""))))</f>
        <v/>
      </c>
      <c r="AF12" s="71">
        <f>IF(30&gt;DAY(EOMONTH(DATE($C$3,$AI$3,1),0)),"x",IF(SUMPRODUCT((Reservas!$B$7:$B$36=$B12)*(Reservas!$M$7:$M$36="Em andamento")*(DATE($C$3,$AI$3,30)&gt;=Reservas!$E$7:$E$36)*(DATE($C$3,$AI$3,30)&lt;Reservas!$F$7:$F$36))&gt;0,"H",IF(SUMPRODUCT((Reservas!$B$7:$B$36=$B12)*(Reservas!$M$7:$M$36="Confirmada")*(DATE($C$3,$AI$3,30)&gt;=Reservas!$E$7:$E$36)*(DATE($C$3,$AI$3,30)&lt;Reservas!$F$7:$F$36))&gt;0,"R",IF(SUMPRODUCT((Reservas!$B$7:$B$36=$B12)*(Reservas!$M$7:$M$36="Concluída")*(DATE($C$3,$AI$3,30)&gt;=Reservas!$E$7:$E$36)*(DATE($C$3,$AI$3,30)&lt;Reservas!$F$7:$F$36))&gt;0,"C",""))))</f>
        <v/>
      </c>
      <c r="AG12" s="71">
        <f>IF(31&gt;DAY(EOMONTH(DATE($C$3,$AI$3,1),0)),"x",IF(SUMPRODUCT((Reservas!$B$7:$B$36=$B12)*(Reservas!$M$7:$M$36="Em andamento")*(DATE($C$3,$AI$3,31)&gt;=Reservas!$E$7:$E$36)*(DATE($C$3,$AI$3,31)&lt;Reservas!$F$7:$F$36))&gt;0,"H",IF(SUMPRODUCT((Reservas!$B$7:$B$36=$B12)*(Reservas!$M$7:$M$36="Confirmada")*(DATE($C$3,$AI$3,31)&gt;=Reservas!$E$7:$E$36)*(DATE($C$3,$AI$3,31)&lt;Reservas!$F$7:$F$36))&gt;0,"R",IF(SUMPRODUCT((Reservas!$B$7:$B$36=$B12)*(Reservas!$M$7:$M$36="Concluída")*(DATE($C$3,$AI$3,31)&gt;=Reservas!$E$7:$E$36)*(DATE($C$3,$AI$3,31)&lt;Reservas!$F$7:$F$36))&gt;0,"C",""))))</f>
        <v/>
      </c>
    </row>
    <row r="13" ht="15" customHeight="1" s="37">
      <c r="B13" s="54" t="n"/>
      <c r="C13" s="71">
        <f>IF(1&gt;DAY(EOMONTH(DATE($C$3,$AI$3,1),0)),"x",IF(SUMPRODUCT((Reservas!$B$7:$B$36=$B13)*(Reservas!$M$7:$M$36="Em andamento")*(DATE($C$3,$AI$3,1)&gt;=Reservas!$E$7:$E$36)*(DATE($C$3,$AI$3,1)&lt;Reservas!$F$7:$F$36))&gt;0,"H",IF(SUMPRODUCT((Reservas!$B$7:$B$36=$B13)*(Reservas!$M$7:$M$36="Confirmada")*(DATE($C$3,$AI$3,1)&gt;=Reservas!$E$7:$E$36)*(DATE($C$3,$AI$3,1)&lt;Reservas!$F$7:$F$36))&gt;0,"R",IF(SUMPRODUCT((Reservas!$B$7:$B$36=$B13)*(Reservas!$M$7:$M$36="Concluída")*(DATE($C$3,$AI$3,1)&gt;=Reservas!$E$7:$E$36)*(DATE($C$3,$AI$3,1)&lt;Reservas!$F$7:$F$36))&gt;0,"C",""))))</f>
        <v/>
      </c>
      <c r="D13" s="71">
        <f>IF(2&gt;DAY(EOMONTH(DATE($C$3,$AI$3,1),0)),"x",IF(SUMPRODUCT((Reservas!$B$7:$B$36=$B13)*(Reservas!$M$7:$M$36="Em andamento")*(DATE($C$3,$AI$3,2)&gt;=Reservas!$E$7:$E$36)*(DATE($C$3,$AI$3,2)&lt;Reservas!$F$7:$F$36))&gt;0,"H",IF(SUMPRODUCT((Reservas!$B$7:$B$36=$B13)*(Reservas!$M$7:$M$36="Confirmada")*(DATE($C$3,$AI$3,2)&gt;=Reservas!$E$7:$E$36)*(DATE($C$3,$AI$3,2)&lt;Reservas!$F$7:$F$36))&gt;0,"R",IF(SUMPRODUCT((Reservas!$B$7:$B$36=$B13)*(Reservas!$M$7:$M$36="Concluída")*(DATE($C$3,$AI$3,2)&gt;=Reservas!$E$7:$E$36)*(DATE($C$3,$AI$3,2)&lt;Reservas!$F$7:$F$36))&gt;0,"C",""))))</f>
        <v/>
      </c>
      <c r="E13" s="71">
        <f>IF(3&gt;DAY(EOMONTH(DATE($C$3,$AI$3,1),0)),"x",IF(SUMPRODUCT((Reservas!$B$7:$B$36=$B13)*(Reservas!$M$7:$M$36="Em andamento")*(DATE($C$3,$AI$3,3)&gt;=Reservas!$E$7:$E$36)*(DATE($C$3,$AI$3,3)&lt;Reservas!$F$7:$F$36))&gt;0,"H",IF(SUMPRODUCT((Reservas!$B$7:$B$36=$B13)*(Reservas!$M$7:$M$36="Confirmada")*(DATE($C$3,$AI$3,3)&gt;=Reservas!$E$7:$E$36)*(DATE($C$3,$AI$3,3)&lt;Reservas!$F$7:$F$36))&gt;0,"R",IF(SUMPRODUCT((Reservas!$B$7:$B$36=$B13)*(Reservas!$M$7:$M$36="Concluída")*(DATE($C$3,$AI$3,3)&gt;=Reservas!$E$7:$E$36)*(DATE($C$3,$AI$3,3)&lt;Reservas!$F$7:$F$36))&gt;0,"C",""))))</f>
        <v/>
      </c>
      <c r="F13" s="71">
        <f>IF(4&gt;DAY(EOMONTH(DATE($C$3,$AI$3,1),0)),"x",IF(SUMPRODUCT((Reservas!$B$7:$B$36=$B13)*(Reservas!$M$7:$M$36="Em andamento")*(DATE($C$3,$AI$3,4)&gt;=Reservas!$E$7:$E$36)*(DATE($C$3,$AI$3,4)&lt;Reservas!$F$7:$F$36))&gt;0,"H",IF(SUMPRODUCT((Reservas!$B$7:$B$36=$B13)*(Reservas!$M$7:$M$36="Confirmada")*(DATE($C$3,$AI$3,4)&gt;=Reservas!$E$7:$E$36)*(DATE($C$3,$AI$3,4)&lt;Reservas!$F$7:$F$36))&gt;0,"R",IF(SUMPRODUCT((Reservas!$B$7:$B$36=$B13)*(Reservas!$M$7:$M$36="Concluída")*(DATE($C$3,$AI$3,4)&gt;=Reservas!$E$7:$E$36)*(DATE($C$3,$AI$3,4)&lt;Reservas!$F$7:$F$36))&gt;0,"C",""))))</f>
        <v/>
      </c>
      <c r="G13" s="71">
        <f>IF(5&gt;DAY(EOMONTH(DATE($C$3,$AI$3,1),0)),"x",IF(SUMPRODUCT((Reservas!$B$7:$B$36=$B13)*(Reservas!$M$7:$M$36="Em andamento")*(DATE($C$3,$AI$3,5)&gt;=Reservas!$E$7:$E$36)*(DATE($C$3,$AI$3,5)&lt;Reservas!$F$7:$F$36))&gt;0,"H",IF(SUMPRODUCT((Reservas!$B$7:$B$36=$B13)*(Reservas!$M$7:$M$36="Confirmada")*(DATE($C$3,$AI$3,5)&gt;=Reservas!$E$7:$E$36)*(DATE($C$3,$AI$3,5)&lt;Reservas!$F$7:$F$36))&gt;0,"R",IF(SUMPRODUCT((Reservas!$B$7:$B$36=$B13)*(Reservas!$M$7:$M$36="Concluída")*(DATE($C$3,$AI$3,5)&gt;=Reservas!$E$7:$E$36)*(DATE($C$3,$AI$3,5)&lt;Reservas!$F$7:$F$36))&gt;0,"C",""))))</f>
        <v/>
      </c>
      <c r="H13" s="71">
        <f>IF(6&gt;DAY(EOMONTH(DATE($C$3,$AI$3,1),0)),"x",IF(SUMPRODUCT((Reservas!$B$7:$B$36=$B13)*(Reservas!$M$7:$M$36="Em andamento")*(DATE($C$3,$AI$3,6)&gt;=Reservas!$E$7:$E$36)*(DATE($C$3,$AI$3,6)&lt;Reservas!$F$7:$F$36))&gt;0,"H",IF(SUMPRODUCT((Reservas!$B$7:$B$36=$B13)*(Reservas!$M$7:$M$36="Confirmada")*(DATE($C$3,$AI$3,6)&gt;=Reservas!$E$7:$E$36)*(DATE($C$3,$AI$3,6)&lt;Reservas!$F$7:$F$36))&gt;0,"R",IF(SUMPRODUCT((Reservas!$B$7:$B$36=$B13)*(Reservas!$M$7:$M$36="Concluída")*(DATE($C$3,$AI$3,6)&gt;=Reservas!$E$7:$E$36)*(DATE($C$3,$AI$3,6)&lt;Reservas!$F$7:$F$36))&gt;0,"C",""))))</f>
        <v/>
      </c>
      <c r="I13" s="71">
        <f>IF(7&gt;DAY(EOMONTH(DATE($C$3,$AI$3,1),0)),"x",IF(SUMPRODUCT((Reservas!$B$7:$B$36=$B13)*(Reservas!$M$7:$M$36="Em andamento")*(DATE($C$3,$AI$3,7)&gt;=Reservas!$E$7:$E$36)*(DATE($C$3,$AI$3,7)&lt;Reservas!$F$7:$F$36))&gt;0,"H",IF(SUMPRODUCT((Reservas!$B$7:$B$36=$B13)*(Reservas!$M$7:$M$36="Confirmada")*(DATE($C$3,$AI$3,7)&gt;=Reservas!$E$7:$E$36)*(DATE($C$3,$AI$3,7)&lt;Reservas!$F$7:$F$36))&gt;0,"R",IF(SUMPRODUCT((Reservas!$B$7:$B$36=$B13)*(Reservas!$M$7:$M$36="Concluída")*(DATE($C$3,$AI$3,7)&gt;=Reservas!$E$7:$E$36)*(DATE($C$3,$AI$3,7)&lt;Reservas!$F$7:$F$36))&gt;0,"C",""))))</f>
        <v/>
      </c>
      <c r="J13" s="71">
        <f>IF(8&gt;DAY(EOMONTH(DATE($C$3,$AI$3,1),0)),"x",IF(SUMPRODUCT((Reservas!$B$7:$B$36=$B13)*(Reservas!$M$7:$M$36="Em andamento")*(DATE($C$3,$AI$3,8)&gt;=Reservas!$E$7:$E$36)*(DATE($C$3,$AI$3,8)&lt;Reservas!$F$7:$F$36))&gt;0,"H",IF(SUMPRODUCT((Reservas!$B$7:$B$36=$B13)*(Reservas!$M$7:$M$36="Confirmada")*(DATE($C$3,$AI$3,8)&gt;=Reservas!$E$7:$E$36)*(DATE($C$3,$AI$3,8)&lt;Reservas!$F$7:$F$36))&gt;0,"R",IF(SUMPRODUCT((Reservas!$B$7:$B$36=$B13)*(Reservas!$M$7:$M$36="Concluída")*(DATE($C$3,$AI$3,8)&gt;=Reservas!$E$7:$E$36)*(DATE($C$3,$AI$3,8)&lt;Reservas!$F$7:$F$36))&gt;0,"C",""))))</f>
        <v/>
      </c>
      <c r="K13" s="71">
        <f>IF(9&gt;DAY(EOMONTH(DATE($C$3,$AI$3,1),0)),"x",IF(SUMPRODUCT((Reservas!$B$7:$B$36=$B13)*(Reservas!$M$7:$M$36="Em andamento")*(DATE($C$3,$AI$3,9)&gt;=Reservas!$E$7:$E$36)*(DATE($C$3,$AI$3,9)&lt;Reservas!$F$7:$F$36))&gt;0,"H",IF(SUMPRODUCT((Reservas!$B$7:$B$36=$B13)*(Reservas!$M$7:$M$36="Confirmada")*(DATE($C$3,$AI$3,9)&gt;=Reservas!$E$7:$E$36)*(DATE($C$3,$AI$3,9)&lt;Reservas!$F$7:$F$36))&gt;0,"R",IF(SUMPRODUCT((Reservas!$B$7:$B$36=$B13)*(Reservas!$M$7:$M$36="Concluída")*(DATE($C$3,$AI$3,9)&gt;=Reservas!$E$7:$E$36)*(DATE($C$3,$AI$3,9)&lt;Reservas!$F$7:$F$36))&gt;0,"C",""))))</f>
        <v/>
      </c>
      <c r="L13" s="71">
        <f>IF(10&gt;DAY(EOMONTH(DATE($C$3,$AI$3,1),0)),"x",IF(SUMPRODUCT((Reservas!$B$7:$B$36=$B13)*(Reservas!$M$7:$M$36="Em andamento")*(DATE($C$3,$AI$3,10)&gt;=Reservas!$E$7:$E$36)*(DATE($C$3,$AI$3,10)&lt;Reservas!$F$7:$F$36))&gt;0,"H",IF(SUMPRODUCT((Reservas!$B$7:$B$36=$B13)*(Reservas!$M$7:$M$36="Confirmada")*(DATE($C$3,$AI$3,10)&gt;=Reservas!$E$7:$E$36)*(DATE($C$3,$AI$3,10)&lt;Reservas!$F$7:$F$36))&gt;0,"R",IF(SUMPRODUCT((Reservas!$B$7:$B$36=$B13)*(Reservas!$M$7:$M$36="Concluída")*(DATE($C$3,$AI$3,10)&gt;=Reservas!$E$7:$E$36)*(DATE($C$3,$AI$3,10)&lt;Reservas!$F$7:$F$36))&gt;0,"C",""))))</f>
        <v/>
      </c>
      <c r="M13" s="71">
        <f>IF(11&gt;DAY(EOMONTH(DATE($C$3,$AI$3,1),0)),"x",IF(SUMPRODUCT((Reservas!$B$7:$B$36=$B13)*(Reservas!$M$7:$M$36="Em andamento")*(DATE($C$3,$AI$3,11)&gt;=Reservas!$E$7:$E$36)*(DATE($C$3,$AI$3,11)&lt;Reservas!$F$7:$F$36))&gt;0,"H",IF(SUMPRODUCT((Reservas!$B$7:$B$36=$B13)*(Reservas!$M$7:$M$36="Confirmada")*(DATE($C$3,$AI$3,11)&gt;=Reservas!$E$7:$E$36)*(DATE($C$3,$AI$3,11)&lt;Reservas!$F$7:$F$36))&gt;0,"R",IF(SUMPRODUCT((Reservas!$B$7:$B$36=$B13)*(Reservas!$M$7:$M$36="Concluída")*(DATE($C$3,$AI$3,11)&gt;=Reservas!$E$7:$E$36)*(DATE($C$3,$AI$3,11)&lt;Reservas!$F$7:$F$36))&gt;0,"C",""))))</f>
        <v/>
      </c>
      <c r="N13" s="71">
        <f>IF(12&gt;DAY(EOMONTH(DATE($C$3,$AI$3,1),0)),"x",IF(SUMPRODUCT((Reservas!$B$7:$B$36=$B13)*(Reservas!$M$7:$M$36="Em andamento")*(DATE($C$3,$AI$3,12)&gt;=Reservas!$E$7:$E$36)*(DATE($C$3,$AI$3,12)&lt;Reservas!$F$7:$F$36))&gt;0,"H",IF(SUMPRODUCT((Reservas!$B$7:$B$36=$B13)*(Reservas!$M$7:$M$36="Confirmada")*(DATE($C$3,$AI$3,12)&gt;=Reservas!$E$7:$E$36)*(DATE($C$3,$AI$3,12)&lt;Reservas!$F$7:$F$36))&gt;0,"R",IF(SUMPRODUCT((Reservas!$B$7:$B$36=$B13)*(Reservas!$M$7:$M$36="Concluída")*(DATE($C$3,$AI$3,12)&gt;=Reservas!$E$7:$E$36)*(DATE($C$3,$AI$3,12)&lt;Reservas!$F$7:$F$36))&gt;0,"C",""))))</f>
        <v/>
      </c>
      <c r="O13" s="71">
        <f>IF(13&gt;DAY(EOMONTH(DATE($C$3,$AI$3,1),0)),"x",IF(SUMPRODUCT((Reservas!$B$7:$B$36=$B13)*(Reservas!$M$7:$M$36="Em andamento")*(DATE($C$3,$AI$3,13)&gt;=Reservas!$E$7:$E$36)*(DATE($C$3,$AI$3,13)&lt;Reservas!$F$7:$F$36))&gt;0,"H",IF(SUMPRODUCT((Reservas!$B$7:$B$36=$B13)*(Reservas!$M$7:$M$36="Confirmada")*(DATE($C$3,$AI$3,13)&gt;=Reservas!$E$7:$E$36)*(DATE($C$3,$AI$3,13)&lt;Reservas!$F$7:$F$36))&gt;0,"R",IF(SUMPRODUCT((Reservas!$B$7:$B$36=$B13)*(Reservas!$M$7:$M$36="Concluída")*(DATE($C$3,$AI$3,13)&gt;=Reservas!$E$7:$E$36)*(DATE($C$3,$AI$3,13)&lt;Reservas!$F$7:$F$36))&gt;0,"C",""))))</f>
        <v/>
      </c>
      <c r="P13" s="71">
        <f>IF(14&gt;DAY(EOMONTH(DATE($C$3,$AI$3,1),0)),"x",IF(SUMPRODUCT((Reservas!$B$7:$B$36=$B13)*(Reservas!$M$7:$M$36="Em andamento")*(DATE($C$3,$AI$3,14)&gt;=Reservas!$E$7:$E$36)*(DATE($C$3,$AI$3,14)&lt;Reservas!$F$7:$F$36))&gt;0,"H",IF(SUMPRODUCT((Reservas!$B$7:$B$36=$B13)*(Reservas!$M$7:$M$36="Confirmada")*(DATE($C$3,$AI$3,14)&gt;=Reservas!$E$7:$E$36)*(DATE($C$3,$AI$3,14)&lt;Reservas!$F$7:$F$36))&gt;0,"R",IF(SUMPRODUCT((Reservas!$B$7:$B$36=$B13)*(Reservas!$M$7:$M$36="Concluída")*(DATE($C$3,$AI$3,14)&gt;=Reservas!$E$7:$E$36)*(DATE($C$3,$AI$3,14)&lt;Reservas!$F$7:$F$36))&gt;0,"C",""))))</f>
        <v/>
      </c>
      <c r="Q13" s="71">
        <f>IF(15&gt;DAY(EOMONTH(DATE($C$3,$AI$3,1),0)),"x",IF(SUMPRODUCT((Reservas!$B$7:$B$36=$B13)*(Reservas!$M$7:$M$36="Em andamento")*(DATE($C$3,$AI$3,15)&gt;=Reservas!$E$7:$E$36)*(DATE($C$3,$AI$3,15)&lt;Reservas!$F$7:$F$36))&gt;0,"H",IF(SUMPRODUCT((Reservas!$B$7:$B$36=$B13)*(Reservas!$M$7:$M$36="Confirmada")*(DATE($C$3,$AI$3,15)&gt;=Reservas!$E$7:$E$36)*(DATE($C$3,$AI$3,15)&lt;Reservas!$F$7:$F$36))&gt;0,"R",IF(SUMPRODUCT((Reservas!$B$7:$B$36=$B13)*(Reservas!$M$7:$M$36="Concluída")*(DATE($C$3,$AI$3,15)&gt;=Reservas!$E$7:$E$36)*(DATE($C$3,$AI$3,15)&lt;Reservas!$F$7:$F$36))&gt;0,"C",""))))</f>
        <v/>
      </c>
      <c r="R13" s="71">
        <f>IF(16&gt;DAY(EOMONTH(DATE($C$3,$AI$3,1),0)),"x",IF(SUMPRODUCT((Reservas!$B$7:$B$36=$B13)*(Reservas!$M$7:$M$36="Em andamento")*(DATE($C$3,$AI$3,16)&gt;=Reservas!$E$7:$E$36)*(DATE($C$3,$AI$3,16)&lt;Reservas!$F$7:$F$36))&gt;0,"H",IF(SUMPRODUCT((Reservas!$B$7:$B$36=$B13)*(Reservas!$M$7:$M$36="Confirmada")*(DATE($C$3,$AI$3,16)&gt;=Reservas!$E$7:$E$36)*(DATE($C$3,$AI$3,16)&lt;Reservas!$F$7:$F$36))&gt;0,"R",IF(SUMPRODUCT((Reservas!$B$7:$B$36=$B13)*(Reservas!$M$7:$M$36="Concluída")*(DATE($C$3,$AI$3,16)&gt;=Reservas!$E$7:$E$36)*(DATE($C$3,$AI$3,16)&lt;Reservas!$F$7:$F$36))&gt;0,"C",""))))</f>
        <v/>
      </c>
      <c r="S13" s="71">
        <f>IF(17&gt;DAY(EOMONTH(DATE($C$3,$AI$3,1),0)),"x",IF(SUMPRODUCT((Reservas!$B$7:$B$36=$B13)*(Reservas!$M$7:$M$36="Em andamento")*(DATE($C$3,$AI$3,17)&gt;=Reservas!$E$7:$E$36)*(DATE($C$3,$AI$3,17)&lt;Reservas!$F$7:$F$36))&gt;0,"H",IF(SUMPRODUCT((Reservas!$B$7:$B$36=$B13)*(Reservas!$M$7:$M$36="Confirmada")*(DATE($C$3,$AI$3,17)&gt;=Reservas!$E$7:$E$36)*(DATE($C$3,$AI$3,17)&lt;Reservas!$F$7:$F$36))&gt;0,"R",IF(SUMPRODUCT((Reservas!$B$7:$B$36=$B13)*(Reservas!$M$7:$M$36="Concluída")*(DATE($C$3,$AI$3,17)&gt;=Reservas!$E$7:$E$36)*(DATE($C$3,$AI$3,17)&lt;Reservas!$F$7:$F$36))&gt;0,"C",""))))</f>
        <v/>
      </c>
      <c r="T13" s="71">
        <f>IF(18&gt;DAY(EOMONTH(DATE($C$3,$AI$3,1),0)),"x",IF(SUMPRODUCT((Reservas!$B$7:$B$36=$B13)*(Reservas!$M$7:$M$36="Em andamento")*(DATE($C$3,$AI$3,18)&gt;=Reservas!$E$7:$E$36)*(DATE($C$3,$AI$3,18)&lt;Reservas!$F$7:$F$36))&gt;0,"H",IF(SUMPRODUCT((Reservas!$B$7:$B$36=$B13)*(Reservas!$M$7:$M$36="Confirmada")*(DATE($C$3,$AI$3,18)&gt;=Reservas!$E$7:$E$36)*(DATE($C$3,$AI$3,18)&lt;Reservas!$F$7:$F$36))&gt;0,"R",IF(SUMPRODUCT((Reservas!$B$7:$B$36=$B13)*(Reservas!$M$7:$M$36="Concluída")*(DATE($C$3,$AI$3,18)&gt;=Reservas!$E$7:$E$36)*(DATE($C$3,$AI$3,18)&lt;Reservas!$F$7:$F$36))&gt;0,"C",""))))</f>
        <v/>
      </c>
      <c r="U13" s="71">
        <f>IF(19&gt;DAY(EOMONTH(DATE($C$3,$AI$3,1),0)),"x",IF(SUMPRODUCT((Reservas!$B$7:$B$36=$B13)*(Reservas!$M$7:$M$36="Em andamento")*(DATE($C$3,$AI$3,19)&gt;=Reservas!$E$7:$E$36)*(DATE($C$3,$AI$3,19)&lt;Reservas!$F$7:$F$36))&gt;0,"H",IF(SUMPRODUCT((Reservas!$B$7:$B$36=$B13)*(Reservas!$M$7:$M$36="Confirmada")*(DATE($C$3,$AI$3,19)&gt;=Reservas!$E$7:$E$36)*(DATE($C$3,$AI$3,19)&lt;Reservas!$F$7:$F$36))&gt;0,"R",IF(SUMPRODUCT((Reservas!$B$7:$B$36=$B13)*(Reservas!$M$7:$M$36="Concluída")*(DATE($C$3,$AI$3,19)&gt;=Reservas!$E$7:$E$36)*(DATE($C$3,$AI$3,19)&lt;Reservas!$F$7:$F$36))&gt;0,"C",""))))</f>
        <v/>
      </c>
      <c r="V13" s="71">
        <f>IF(20&gt;DAY(EOMONTH(DATE($C$3,$AI$3,1),0)),"x",IF(SUMPRODUCT((Reservas!$B$7:$B$36=$B13)*(Reservas!$M$7:$M$36="Em andamento")*(DATE($C$3,$AI$3,20)&gt;=Reservas!$E$7:$E$36)*(DATE($C$3,$AI$3,20)&lt;Reservas!$F$7:$F$36))&gt;0,"H",IF(SUMPRODUCT((Reservas!$B$7:$B$36=$B13)*(Reservas!$M$7:$M$36="Confirmada")*(DATE($C$3,$AI$3,20)&gt;=Reservas!$E$7:$E$36)*(DATE($C$3,$AI$3,20)&lt;Reservas!$F$7:$F$36))&gt;0,"R",IF(SUMPRODUCT((Reservas!$B$7:$B$36=$B13)*(Reservas!$M$7:$M$36="Concluída")*(DATE($C$3,$AI$3,20)&gt;=Reservas!$E$7:$E$36)*(DATE($C$3,$AI$3,20)&lt;Reservas!$F$7:$F$36))&gt;0,"C",""))))</f>
        <v/>
      </c>
      <c r="W13" s="71">
        <f>IF(21&gt;DAY(EOMONTH(DATE($C$3,$AI$3,1),0)),"x",IF(SUMPRODUCT((Reservas!$B$7:$B$36=$B13)*(Reservas!$M$7:$M$36="Em andamento")*(DATE($C$3,$AI$3,21)&gt;=Reservas!$E$7:$E$36)*(DATE($C$3,$AI$3,21)&lt;Reservas!$F$7:$F$36))&gt;0,"H",IF(SUMPRODUCT((Reservas!$B$7:$B$36=$B13)*(Reservas!$M$7:$M$36="Confirmada")*(DATE($C$3,$AI$3,21)&gt;=Reservas!$E$7:$E$36)*(DATE($C$3,$AI$3,21)&lt;Reservas!$F$7:$F$36))&gt;0,"R",IF(SUMPRODUCT((Reservas!$B$7:$B$36=$B13)*(Reservas!$M$7:$M$36="Concluída")*(DATE($C$3,$AI$3,21)&gt;=Reservas!$E$7:$E$36)*(DATE($C$3,$AI$3,21)&lt;Reservas!$F$7:$F$36))&gt;0,"C",""))))</f>
        <v/>
      </c>
      <c r="X13" s="71">
        <f>IF(22&gt;DAY(EOMONTH(DATE($C$3,$AI$3,1),0)),"x",IF(SUMPRODUCT((Reservas!$B$7:$B$36=$B13)*(Reservas!$M$7:$M$36="Em andamento")*(DATE($C$3,$AI$3,22)&gt;=Reservas!$E$7:$E$36)*(DATE($C$3,$AI$3,22)&lt;Reservas!$F$7:$F$36))&gt;0,"H",IF(SUMPRODUCT((Reservas!$B$7:$B$36=$B13)*(Reservas!$M$7:$M$36="Confirmada")*(DATE($C$3,$AI$3,22)&gt;=Reservas!$E$7:$E$36)*(DATE($C$3,$AI$3,22)&lt;Reservas!$F$7:$F$36))&gt;0,"R",IF(SUMPRODUCT((Reservas!$B$7:$B$36=$B13)*(Reservas!$M$7:$M$36="Concluída")*(DATE($C$3,$AI$3,22)&gt;=Reservas!$E$7:$E$36)*(DATE($C$3,$AI$3,22)&lt;Reservas!$F$7:$F$36))&gt;0,"C",""))))</f>
        <v/>
      </c>
      <c r="Y13" s="71">
        <f>IF(23&gt;DAY(EOMONTH(DATE($C$3,$AI$3,1),0)),"x",IF(SUMPRODUCT((Reservas!$B$7:$B$36=$B13)*(Reservas!$M$7:$M$36="Em andamento")*(DATE($C$3,$AI$3,23)&gt;=Reservas!$E$7:$E$36)*(DATE($C$3,$AI$3,23)&lt;Reservas!$F$7:$F$36))&gt;0,"H",IF(SUMPRODUCT((Reservas!$B$7:$B$36=$B13)*(Reservas!$M$7:$M$36="Confirmada")*(DATE($C$3,$AI$3,23)&gt;=Reservas!$E$7:$E$36)*(DATE($C$3,$AI$3,23)&lt;Reservas!$F$7:$F$36))&gt;0,"R",IF(SUMPRODUCT((Reservas!$B$7:$B$36=$B13)*(Reservas!$M$7:$M$36="Concluída")*(DATE($C$3,$AI$3,23)&gt;=Reservas!$E$7:$E$36)*(DATE($C$3,$AI$3,23)&lt;Reservas!$F$7:$F$36))&gt;0,"C",""))))</f>
        <v/>
      </c>
      <c r="Z13" s="71">
        <f>IF(24&gt;DAY(EOMONTH(DATE($C$3,$AI$3,1),0)),"x",IF(SUMPRODUCT((Reservas!$B$7:$B$36=$B13)*(Reservas!$M$7:$M$36="Em andamento")*(DATE($C$3,$AI$3,24)&gt;=Reservas!$E$7:$E$36)*(DATE($C$3,$AI$3,24)&lt;Reservas!$F$7:$F$36))&gt;0,"H",IF(SUMPRODUCT((Reservas!$B$7:$B$36=$B13)*(Reservas!$M$7:$M$36="Confirmada")*(DATE($C$3,$AI$3,24)&gt;=Reservas!$E$7:$E$36)*(DATE($C$3,$AI$3,24)&lt;Reservas!$F$7:$F$36))&gt;0,"R",IF(SUMPRODUCT((Reservas!$B$7:$B$36=$B13)*(Reservas!$M$7:$M$36="Concluída")*(DATE($C$3,$AI$3,24)&gt;=Reservas!$E$7:$E$36)*(DATE($C$3,$AI$3,24)&lt;Reservas!$F$7:$F$36))&gt;0,"C",""))))</f>
        <v/>
      </c>
      <c r="AA13" s="71">
        <f>IF(25&gt;DAY(EOMONTH(DATE($C$3,$AI$3,1),0)),"x",IF(SUMPRODUCT((Reservas!$B$7:$B$36=$B13)*(Reservas!$M$7:$M$36="Em andamento")*(DATE($C$3,$AI$3,25)&gt;=Reservas!$E$7:$E$36)*(DATE($C$3,$AI$3,25)&lt;Reservas!$F$7:$F$36))&gt;0,"H",IF(SUMPRODUCT((Reservas!$B$7:$B$36=$B13)*(Reservas!$M$7:$M$36="Confirmada")*(DATE($C$3,$AI$3,25)&gt;=Reservas!$E$7:$E$36)*(DATE($C$3,$AI$3,25)&lt;Reservas!$F$7:$F$36))&gt;0,"R",IF(SUMPRODUCT((Reservas!$B$7:$B$36=$B13)*(Reservas!$M$7:$M$36="Concluída")*(DATE($C$3,$AI$3,25)&gt;=Reservas!$E$7:$E$36)*(DATE($C$3,$AI$3,25)&lt;Reservas!$F$7:$F$36))&gt;0,"C",""))))</f>
        <v/>
      </c>
      <c r="AB13" s="71">
        <f>IF(26&gt;DAY(EOMONTH(DATE($C$3,$AI$3,1),0)),"x",IF(SUMPRODUCT((Reservas!$B$7:$B$36=$B13)*(Reservas!$M$7:$M$36="Em andamento")*(DATE($C$3,$AI$3,26)&gt;=Reservas!$E$7:$E$36)*(DATE($C$3,$AI$3,26)&lt;Reservas!$F$7:$F$36))&gt;0,"H",IF(SUMPRODUCT((Reservas!$B$7:$B$36=$B13)*(Reservas!$M$7:$M$36="Confirmada")*(DATE($C$3,$AI$3,26)&gt;=Reservas!$E$7:$E$36)*(DATE($C$3,$AI$3,26)&lt;Reservas!$F$7:$F$36))&gt;0,"R",IF(SUMPRODUCT((Reservas!$B$7:$B$36=$B13)*(Reservas!$M$7:$M$36="Concluída")*(DATE($C$3,$AI$3,26)&gt;=Reservas!$E$7:$E$36)*(DATE($C$3,$AI$3,26)&lt;Reservas!$F$7:$F$36))&gt;0,"C",""))))</f>
        <v/>
      </c>
      <c r="AC13" s="71">
        <f>IF(27&gt;DAY(EOMONTH(DATE($C$3,$AI$3,1),0)),"x",IF(SUMPRODUCT((Reservas!$B$7:$B$36=$B13)*(Reservas!$M$7:$M$36="Em andamento")*(DATE($C$3,$AI$3,27)&gt;=Reservas!$E$7:$E$36)*(DATE($C$3,$AI$3,27)&lt;Reservas!$F$7:$F$36))&gt;0,"H",IF(SUMPRODUCT((Reservas!$B$7:$B$36=$B13)*(Reservas!$M$7:$M$36="Confirmada")*(DATE($C$3,$AI$3,27)&gt;=Reservas!$E$7:$E$36)*(DATE($C$3,$AI$3,27)&lt;Reservas!$F$7:$F$36))&gt;0,"R",IF(SUMPRODUCT((Reservas!$B$7:$B$36=$B13)*(Reservas!$M$7:$M$36="Concluída")*(DATE($C$3,$AI$3,27)&gt;=Reservas!$E$7:$E$36)*(DATE($C$3,$AI$3,27)&lt;Reservas!$F$7:$F$36))&gt;0,"C",""))))</f>
        <v/>
      </c>
      <c r="AD13" s="71">
        <f>IF(28&gt;DAY(EOMONTH(DATE($C$3,$AI$3,1),0)),"x",IF(SUMPRODUCT((Reservas!$B$7:$B$36=$B13)*(Reservas!$M$7:$M$36="Em andamento")*(DATE($C$3,$AI$3,28)&gt;=Reservas!$E$7:$E$36)*(DATE($C$3,$AI$3,28)&lt;Reservas!$F$7:$F$36))&gt;0,"H",IF(SUMPRODUCT((Reservas!$B$7:$B$36=$B13)*(Reservas!$M$7:$M$36="Confirmada")*(DATE($C$3,$AI$3,28)&gt;=Reservas!$E$7:$E$36)*(DATE($C$3,$AI$3,28)&lt;Reservas!$F$7:$F$36))&gt;0,"R",IF(SUMPRODUCT((Reservas!$B$7:$B$36=$B13)*(Reservas!$M$7:$M$36="Concluída")*(DATE($C$3,$AI$3,28)&gt;=Reservas!$E$7:$E$36)*(DATE($C$3,$AI$3,28)&lt;Reservas!$F$7:$F$36))&gt;0,"C",""))))</f>
        <v/>
      </c>
      <c r="AE13" s="71">
        <f>IF(29&gt;DAY(EOMONTH(DATE($C$3,$AI$3,1),0)),"x",IF(SUMPRODUCT((Reservas!$B$7:$B$36=$B13)*(Reservas!$M$7:$M$36="Em andamento")*(DATE($C$3,$AI$3,29)&gt;=Reservas!$E$7:$E$36)*(DATE($C$3,$AI$3,29)&lt;Reservas!$F$7:$F$36))&gt;0,"H",IF(SUMPRODUCT((Reservas!$B$7:$B$36=$B13)*(Reservas!$M$7:$M$36="Confirmada")*(DATE($C$3,$AI$3,29)&gt;=Reservas!$E$7:$E$36)*(DATE($C$3,$AI$3,29)&lt;Reservas!$F$7:$F$36))&gt;0,"R",IF(SUMPRODUCT((Reservas!$B$7:$B$36=$B13)*(Reservas!$M$7:$M$36="Concluída")*(DATE($C$3,$AI$3,29)&gt;=Reservas!$E$7:$E$36)*(DATE($C$3,$AI$3,29)&lt;Reservas!$F$7:$F$36))&gt;0,"C",""))))</f>
        <v/>
      </c>
      <c r="AF13" s="71">
        <f>IF(30&gt;DAY(EOMONTH(DATE($C$3,$AI$3,1),0)),"x",IF(SUMPRODUCT((Reservas!$B$7:$B$36=$B13)*(Reservas!$M$7:$M$36="Em andamento")*(DATE($C$3,$AI$3,30)&gt;=Reservas!$E$7:$E$36)*(DATE($C$3,$AI$3,30)&lt;Reservas!$F$7:$F$36))&gt;0,"H",IF(SUMPRODUCT((Reservas!$B$7:$B$36=$B13)*(Reservas!$M$7:$M$36="Confirmada")*(DATE($C$3,$AI$3,30)&gt;=Reservas!$E$7:$E$36)*(DATE($C$3,$AI$3,30)&lt;Reservas!$F$7:$F$36))&gt;0,"R",IF(SUMPRODUCT((Reservas!$B$7:$B$36=$B13)*(Reservas!$M$7:$M$36="Concluída")*(DATE($C$3,$AI$3,30)&gt;=Reservas!$E$7:$E$36)*(DATE($C$3,$AI$3,30)&lt;Reservas!$F$7:$F$36))&gt;0,"C",""))))</f>
        <v/>
      </c>
      <c r="AG13" s="71">
        <f>IF(31&gt;DAY(EOMONTH(DATE($C$3,$AI$3,1),0)),"x",IF(SUMPRODUCT((Reservas!$B$7:$B$36=$B13)*(Reservas!$M$7:$M$36="Em andamento")*(DATE($C$3,$AI$3,31)&gt;=Reservas!$E$7:$E$36)*(DATE($C$3,$AI$3,31)&lt;Reservas!$F$7:$F$36))&gt;0,"H",IF(SUMPRODUCT((Reservas!$B$7:$B$36=$B13)*(Reservas!$M$7:$M$36="Confirmada")*(DATE($C$3,$AI$3,31)&gt;=Reservas!$E$7:$E$36)*(DATE($C$3,$AI$3,31)&lt;Reservas!$F$7:$F$36))&gt;0,"R",IF(SUMPRODUCT((Reservas!$B$7:$B$36=$B13)*(Reservas!$M$7:$M$36="Concluída")*(DATE($C$3,$AI$3,31)&gt;=Reservas!$E$7:$E$36)*(DATE($C$3,$AI$3,31)&lt;Reservas!$F$7:$F$36))&gt;0,"C",""))))</f>
        <v/>
      </c>
    </row>
    <row r="14" ht="15" customHeight="1" s="37">
      <c r="B14" s="54" t="n"/>
      <c r="C14" s="71">
        <f>IF(1&gt;DAY(EOMONTH(DATE($C$3,$AI$3,1),0)),"x",IF(SUMPRODUCT((Reservas!$B$7:$B$36=$B14)*(Reservas!$M$7:$M$36="Em andamento")*(DATE($C$3,$AI$3,1)&gt;=Reservas!$E$7:$E$36)*(DATE($C$3,$AI$3,1)&lt;Reservas!$F$7:$F$36))&gt;0,"H",IF(SUMPRODUCT((Reservas!$B$7:$B$36=$B14)*(Reservas!$M$7:$M$36="Confirmada")*(DATE($C$3,$AI$3,1)&gt;=Reservas!$E$7:$E$36)*(DATE($C$3,$AI$3,1)&lt;Reservas!$F$7:$F$36))&gt;0,"R",IF(SUMPRODUCT((Reservas!$B$7:$B$36=$B14)*(Reservas!$M$7:$M$36="Concluída")*(DATE($C$3,$AI$3,1)&gt;=Reservas!$E$7:$E$36)*(DATE($C$3,$AI$3,1)&lt;Reservas!$F$7:$F$36))&gt;0,"C",""))))</f>
        <v/>
      </c>
      <c r="D14" s="71">
        <f>IF(2&gt;DAY(EOMONTH(DATE($C$3,$AI$3,1),0)),"x",IF(SUMPRODUCT((Reservas!$B$7:$B$36=$B14)*(Reservas!$M$7:$M$36="Em andamento")*(DATE($C$3,$AI$3,2)&gt;=Reservas!$E$7:$E$36)*(DATE($C$3,$AI$3,2)&lt;Reservas!$F$7:$F$36))&gt;0,"H",IF(SUMPRODUCT((Reservas!$B$7:$B$36=$B14)*(Reservas!$M$7:$M$36="Confirmada")*(DATE($C$3,$AI$3,2)&gt;=Reservas!$E$7:$E$36)*(DATE($C$3,$AI$3,2)&lt;Reservas!$F$7:$F$36))&gt;0,"R",IF(SUMPRODUCT((Reservas!$B$7:$B$36=$B14)*(Reservas!$M$7:$M$36="Concluída")*(DATE($C$3,$AI$3,2)&gt;=Reservas!$E$7:$E$36)*(DATE($C$3,$AI$3,2)&lt;Reservas!$F$7:$F$36))&gt;0,"C",""))))</f>
        <v/>
      </c>
      <c r="E14" s="71">
        <f>IF(3&gt;DAY(EOMONTH(DATE($C$3,$AI$3,1),0)),"x",IF(SUMPRODUCT((Reservas!$B$7:$B$36=$B14)*(Reservas!$M$7:$M$36="Em andamento")*(DATE($C$3,$AI$3,3)&gt;=Reservas!$E$7:$E$36)*(DATE($C$3,$AI$3,3)&lt;Reservas!$F$7:$F$36))&gt;0,"H",IF(SUMPRODUCT((Reservas!$B$7:$B$36=$B14)*(Reservas!$M$7:$M$36="Confirmada")*(DATE($C$3,$AI$3,3)&gt;=Reservas!$E$7:$E$36)*(DATE($C$3,$AI$3,3)&lt;Reservas!$F$7:$F$36))&gt;0,"R",IF(SUMPRODUCT((Reservas!$B$7:$B$36=$B14)*(Reservas!$M$7:$M$36="Concluída")*(DATE($C$3,$AI$3,3)&gt;=Reservas!$E$7:$E$36)*(DATE($C$3,$AI$3,3)&lt;Reservas!$F$7:$F$36))&gt;0,"C",""))))</f>
        <v/>
      </c>
      <c r="F14" s="71">
        <f>IF(4&gt;DAY(EOMONTH(DATE($C$3,$AI$3,1),0)),"x",IF(SUMPRODUCT((Reservas!$B$7:$B$36=$B14)*(Reservas!$M$7:$M$36="Em andamento")*(DATE($C$3,$AI$3,4)&gt;=Reservas!$E$7:$E$36)*(DATE($C$3,$AI$3,4)&lt;Reservas!$F$7:$F$36))&gt;0,"H",IF(SUMPRODUCT((Reservas!$B$7:$B$36=$B14)*(Reservas!$M$7:$M$36="Confirmada")*(DATE($C$3,$AI$3,4)&gt;=Reservas!$E$7:$E$36)*(DATE($C$3,$AI$3,4)&lt;Reservas!$F$7:$F$36))&gt;0,"R",IF(SUMPRODUCT((Reservas!$B$7:$B$36=$B14)*(Reservas!$M$7:$M$36="Concluída")*(DATE($C$3,$AI$3,4)&gt;=Reservas!$E$7:$E$36)*(DATE($C$3,$AI$3,4)&lt;Reservas!$F$7:$F$36))&gt;0,"C",""))))</f>
        <v/>
      </c>
      <c r="G14" s="71">
        <f>IF(5&gt;DAY(EOMONTH(DATE($C$3,$AI$3,1),0)),"x",IF(SUMPRODUCT((Reservas!$B$7:$B$36=$B14)*(Reservas!$M$7:$M$36="Em andamento")*(DATE($C$3,$AI$3,5)&gt;=Reservas!$E$7:$E$36)*(DATE($C$3,$AI$3,5)&lt;Reservas!$F$7:$F$36))&gt;0,"H",IF(SUMPRODUCT((Reservas!$B$7:$B$36=$B14)*(Reservas!$M$7:$M$36="Confirmada")*(DATE($C$3,$AI$3,5)&gt;=Reservas!$E$7:$E$36)*(DATE($C$3,$AI$3,5)&lt;Reservas!$F$7:$F$36))&gt;0,"R",IF(SUMPRODUCT((Reservas!$B$7:$B$36=$B14)*(Reservas!$M$7:$M$36="Concluída")*(DATE($C$3,$AI$3,5)&gt;=Reservas!$E$7:$E$36)*(DATE($C$3,$AI$3,5)&lt;Reservas!$F$7:$F$36))&gt;0,"C",""))))</f>
        <v/>
      </c>
      <c r="H14" s="71">
        <f>IF(6&gt;DAY(EOMONTH(DATE($C$3,$AI$3,1),0)),"x",IF(SUMPRODUCT((Reservas!$B$7:$B$36=$B14)*(Reservas!$M$7:$M$36="Em andamento")*(DATE($C$3,$AI$3,6)&gt;=Reservas!$E$7:$E$36)*(DATE($C$3,$AI$3,6)&lt;Reservas!$F$7:$F$36))&gt;0,"H",IF(SUMPRODUCT((Reservas!$B$7:$B$36=$B14)*(Reservas!$M$7:$M$36="Confirmada")*(DATE($C$3,$AI$3,6)&gt;=Reservas!$E$7:$E$36)*(DATE($C$3,$AI$3,6)&lt;Reservas!$F$7:$F$36))&gt;0,"R",IF(SUMPRODUCT((Reservas!$B$7:$B$36=$B14)*(Reservas!$M$7:$M$36="Concluída")*(DATE($C$3,$AI$3,6)&gt;=Reservas!$E$7:$E$36)*(DATE($C$3,$AI$3,6)&lt;Reservas!$F$7:$F$36))&gt;0,"C",""))))</f>
        <v/>
      </c>
      <c r="I14" s="71">
        <f>IF(7&gt;DAY(EOMONTH(DATE($C$3,$AI$3,1),0)),"x",IF(SUMPRODUCT((Reservas!$B$7:$B$36=$B14)*(Reservas!$M$7:$M$36="Em andamento")*(DATE($C$3,$AI$3,7)&gt;=Reservas!$E$7:$E$36)*(DATE($C$3,$AI$3,7)&lt;Reservas!$F$7:$F$36))&gt;0,"H",IF(SUMPRODUCT((Reservas!$B$7:$B$36=$B14)*(Reservas!$M$7:$M$36="Confirmada")*(DATE($C$3,$AI$3,7)&gt;=Reservas!$E$7:$E$36)*(DATE($C$3,$AI$3,7)&lt;Reservas!$F$7:$F$36))&gt;0,"R",IF(SUMPRODUCT((Reservas!$B$7:$B$36=$B14)*(Reservas!$M$7:$M$36="Concluída")*(DATE($C$3,$AI$3,7)&gt;=Reservas!$E$7:$E$36)*(DATE($C$3,$AI$3,7)&lt;Reservas!$F$7:$F$36))&gt;0,"C",""))))</f>
        <v/>
      </c>
      <c r="J14" s="71">
        <f>IF(8&gt;DAY(EOMONTH(DATE($C$3,$AI$3,1),0)),"x",IF(SUMPRODUCT((Reservas!$B$7:$B$36=$B14)*(Reservas!$M$7:$M$36="Em andamento")*(DATE($C$3,$AI$3,8)&gt;=Reservas!$E$7:$E$36)*(DATE($C$3,$AI$3,8)&lt;Reservas!$F$7:$F$36))&gt;0,"H",IF(SUMPRODUCT((Reservas!$B$7:$B$36=$B14)*(Reservas!$M$7:$M$36="Confirmada")*(DATE($C$3,$AI$3,8)&gt;=Reservas!$E$7:$E$36)*(DATE($C$3,$AI$3,8)&lt;Reservas!$F$7:$F$36))&gt;0,"R",IF(SUMPRODUCT((Reservas!$B$7:$B$36=$B14)*(Reservas!$M$7:$M$36="Concluída")*(DATE($C$3,$AI$3,8)&gt;=Reservas!$E$7:$E$36)*(DATE($C$3,$AI$3,8)&lt;Reservas!$F$7:$F$36))&gt;0,"C",""))))</f>
        <v/>
      </c>
      <c r="K14" s="71">
        <f>IF(9&gt;DAY(EOMONTH(DATE($C$3,$AI$3,1),0)),"x",IF(SUMPRODUCT((Reservas!$B$7:$B$36=$B14)*(Reservas!$M$7:$M$36="Em andamento")*(DATE($C$3,$AI$3,9)&gt;=Reservas!$E$7:$E$36)*(DATE($C$3,$AI$3,9)&lt;Reservas!$F$7:$F$36))&gt;0,"H",IF(SUMPRODUCT((Reservas!$B$7:$B$36=$B14)*(Reservas!$M$7:$M$36="Confirmada")*(DATE($C$3,$AI$3,9)&gt;=Reservas!$E$7:$E$36)*(DATE($C$3,$AI$3,9)&lt;Reservas!$F$7:$F$36))&gt;0,"R",IF(SUMPRODUCT((Reservas!$B$7:$B$36=$B14)*(Reservas!$M$7:$M$36="Concluída")*(DATE($C$3,$AI$3,9)&gt;=Reservas!$E$7:$E$36)*(DATE($C$3,$AI$3,9)&lt;Reservas!$F$7:$F$36))&gt;0,"C",""))))</f>
        <v/>
      </c>
      <c r="L14" s="71">
        <f>IF(10&gt;DAY(EOMONTH(DATE($C$3,$AI$3,1),0)),"x",IF(SUMPRODUCT((Reservas!$B$7:$B$36=$B14)*(Reservas!$M$7:$M$36="Em andamento")*(DATE($C$3,$AI$3,10)&gt;=Reservas!$E$7:$E$36)*(DATE($C$3,$AI$3,10)&lt;Reservas!$F$7:$F$36))&gt;0,"H",IF(SUMPRODUCT((Reservas!$B$7:$B$36=$B14)*(Reservas!$M$7:$M$36="Confirmada")*(DATE($C$3,$AI$3,10)&gt;=Reservas!$E$7:$E$36)*(DATE($C$3,$AI$3,10)&lt;Reservas!$F$7:$F$36))&gt;0,"R",IF(SUMPRODUCT((Reservas!$B$7:$B$36=$B14)*(Reservas!$M$7:$M$36="Concluída")*(DATE($C$3,$AI$3,10)&gt;=Reservas!$E$7:$E$36)*(DATE($C$3,$AI$3,10)&lt;Reservas!$F$7:$F$36))&gt;0,"C",""))))</f>
        <v/>
      </c>
      <c r="M14" s="71">
        <f>IF(11&gt;DAY(EOMONTH(DATE($C$3,$AI$3,1),0)),"x",IF(SUMPRODUCT((Reservas!$B$7:$B$36=$B14)*(Reservas!$M$7:$M$36="Em andamento")*(DATE($C$3,$AI$3,11)&gt;=Reservas!$E$7:$E$36)*(DATE($C$3,$AI$3,11)&lt;Reservas!$F$7:$F$36))&gt;0,"H",IF(SUMPRODUCT((Reservas!$B$7:$B$36=$B14)*(Reservas!$M$7:$M$36="Confirmada")*(DATE($C$3,$AI$3,11)&gt;=Reservas!$E$7:$E$36)*(DATE($C$3,$AI$3,11)&lt;Reservas!$F$7:$F$36))&gt;0,"R",IF(SUMPRODUCT((Reservas!$B$7:$B$36=$B14)*(Reservas!$M$7:$M$36="Concluída")*(DATE($C$3,$AI$3,11)&gt;=Reservas!$E$7:$E$36)*(DATE($C$3,$AI$3,11)&lt;Reservas!$F$7:$F$36))&gt;0,"C",""))))</f>
        <v/>
      </c>
      <c r="N14" s="71">
        <f>IF(12&gt;DAY(EOMONTH(DATE($C$3,$AI$3,1),0)),"x",IF(SUMPRODUCT((Reservas!$B$7:$B$36=$B14)*(Reservas!$M$7:$M$36="Em andamento")*(DATE($C$3,$AI$3,12)&gt;=Reservas!$E$7:$E$36)*(DATE($C$3,$AI$3,12)&lt;Reservas!$F$7:$F$36))&gt;0,"H",IF(SUMPRODUCT((Reservas!$B$7:$B$36=$B14)*(Reservas!$M$7:$M$36="Confirmada")*(DATE($C$3,$AI$3,12)&gt;=Reservas!$E$7:$E$36)*(DATE($C$3,$AI$3,12)&lt;Reservas!$F$7:$F$36))&gt;0,"R",IF(SUMPRODUCT((Reservas!$B$7:$B$36=$B14)*(Reservas!$M$7:$M$36="Concluída")*(DATE($C$3,$AI$3,12)&gt;=Reservas!$E$7:$E$36)*(DATE($C$3,$AI$3,12)&lt;Reservas!$F$7:$F$36))&gt;0,"C",""))))</f>
        <v/>
      </c>
      <c r="O14" s="71">
        <f>IF(13&gt;DAY(EOMONTH(DATE($C$3,$AI$3,1),0)),"x",IF(SUMPRODUCT((Reservas!$B$7:$B$36=$B14)*(Reservas!$M$7:$M$36="Em andamento")*(DATE($C$3,$AI$3,13)&gt;=Reservas!$E$7:$E$36)*(DATE($C$3,$AI$3,13)&lt;Reservas!$F$7:$F$36))&gt;0,"H",IF(SUMPRODUCT((Reservas!$B$7:$B$36=$B14)*(Reservas!$M$7:$M$36="Confirmada")*(DATE($C$3,$AI$3,13)&gt;=Reservas!$E$7:$E$36)*(DATE($C$3,$AI$3,13)&lt;Reservas!$F$7:$F$36))&gt;0,"R",IF(SUMPRODUCT((Reservas!$B$7:$B$36=$B14)*(Reservas!$M$7:$M$36="Concluída")*(DATE($C$3,$AI$3,13)&gt;=Reservas!$E$7:$E$36)*(DATE($C$3,$AI$3,13)&lt;Reservas!$F$7:$F$36))&gt;0,"C",""))))</f>
        <v/>
      </c>
      <c r="P14" s="71">
        <f>IF(14&gt;DAY(EOMONTH(DATE($C$3,$AI$3,1),0)),"x",IF(SUMPRODUCT((Reservas!$B$7:$B$36=$B14)*(Reservas!$M$7:$M$36="Em andamento")*(DATE($C$3,$AI$3,14)&gt;=Reservas!$E$7:$E$36)*(DATE($C$3,$AI$3,14)&lt;Reservas!$F$7:$F$36))&gt;0,"H",IF(SUMPRODUCT((Reservas!$B$7:$B$36=$B14)*(Reservas!$M$7:$M$36="Confirmada")*(DATE($C$3,$AI$3,14)&gt;=Reservas!$E$7:$E$36)*(DATE($C$3,$AI$3,14)&lt;Reservas!$F$7:$F$36))&gt;0,"R",IF(SUMPRODUCT((Reservas!$B$7:$B$36=$B14)*(Reservas!$M$7:$M$36="Concluída")*(DATE($C$3,$AI$3,14)&gt;=Reservas!$E$7:$E$36)*(DATE($C$3,$AI$3,14)&lt;Reservas!$F$7:$F$36))&gt;0,"C",""))))</f>
        <v/>
      </c>
      <c r="Q14" s="71">
        <f>IF(15&gt;DAY(EOMONTH(DATE($C$3,$AI$3,1),0)),"x",IF(SUMPRODUCT((Reservas!$B$7:$B$36=$B14)*(Reservas!$M$7:$M$36="Em andamento")*(DATE($C$3,$AI$3,15)&gt;=Reservas!$E$7:$E$36)*(DATE($C$3,$AI$3,15)&lt;Reservas!$F$7:$F$36))&gt;0,"H",IF(SUMPRODUCT((Reservas!$B$7:$B$36=$B14)*(Reservas!$M$7:$M$36="Confirmada")*(DATE($C$3,$AI$3,15)&gt;=Reservas!$E$7:$E$36)*(DATE($C$3,$AI$3,15)&lt;Reservas!$F$7:$F$36))&gt;0,"R",IF(SUMPRODUCT((Reservas!$B$7:$B$36=$B14)*(Reservas!$M$7:$M$36="Concluída")*(DATE($C$3,$AI$3,15)&gt;=Reservas!$E$7:$E$36)*(DATE($C$3,$AI$3,15)&lt;Reservas!$F$7:$F$36))&gt;0,"C",""))))</f>
        <v/>
      </c>
      <c r="R14" s="71">
        <f>IF(16&gt;DAY(EOMONTH(DATE($C$3,$AI$3,1),0)),"x",IF(SUMPRODUCT((Reservas!$B$7:$B$36=$B14)*(Reservas!$M$7:$M$36="Em andamento")*(DATE($C$3,$AI$3,16)&gt;=Reservas!$E$7:$E$36)*(DATE($C$3,$AI$3,16)&lt;Reservas!$F$7:$F$36))&gt;0,"H",IF(SUMPRODUCT((Reservas!$B$7:$B$36=$B14)*(Reservas!$M$7:$M$36="Confirmada")*(DATE($C$3,$AI$3,16)&gt;=Reservas!$E$7:$E$36)*(DATE($C$3,$AI$3,16)&lt;Reservas!$F$7:$F$36))&gt;0,"R",IF(SUMPRODUCT((Reservas!$B$7:$B$36=$B14)*(Reservas!$M$7:$M$36="Concluída")*(DATE($C$3,$AI$3,16)&gt;=Reservas!$E$7:$E$36)*(DATE($C$3,$AI$3,16)&lt;Reservas!$F$7:$F$36))&gt;0,"C",""))))</f>
        <v/>
      </c>
      <c r="S14" s="71">
        <f>IF(17&gt;DAY(EOMONTH(DATE($C$3,$AI$3,1),0)),"x",IF(SUMPRODUCT((Reservas!$B$7:$B$36=$B14)*(Reservas!$M$7:$M$36="Em andamento")*(DATE($C$3,$AI$3,17)&gt;=Reservas!$E$7:$E$36)*(DATE($C$3,$AI$3,17)&lt;Reservas!$F$7:$F$36))&gt;0,"H",IF(SUMPRODUCT((Reservas!$B$7:$B$36=$B14)*(Reservas!$M$7:$M$36="Confirmada")*(DATE($C$3,$AI$3,17)&gt;=Reservas!$E$7:$E$36)*(DATE($C$3,$AI$3,17)&lt;Reservas!$F$7:$F$36))&gt;0,"R",IF(SUMPRODUCT((Reservas!$B$7:$B$36=$B14)*(Reservas!$M$7:$M$36="Concluída")*(DATE($C$3,$AI$3,17)&gt;=Reservas!$E$7:$E$36)*(DATE($C$3,$AI$3,17)&lt;Reservas!$F$7:$F$36))&gt;0,"C",""))))</f>
        <v/>
      </c>
      <c r="T14" s="71">
        <f>IF(18&gt;DAY(EOMONTH(DATE($C$3,$AI$3,1),0)),"x",IF(SUMPRODUCT((Reservas!$B$7:$B$36=$B14)*(Reservas!$M$7:$M$36="Em andamento")*(DATE($C$3,$AI$3,18)&gt;=Reservas!$E$7:$E$36)*(DATE($C$3,$AI$3,18)&lt;Reservas!$F$7:$F$36))&gt;0,"H",IF(SUMPRODUCT((Reservas!$B$7:$B$36=$B14)*(Reservas!$M$7:$M$36="Confirmada")*(DATE($C$3,$AI$3,18)&gt;=Reservas!$E$7:$E$36)*(DATE($C$3,$AI$3,18)&lt;Reservas!$F$7:$F$36))&gt;0,"R",IF(SUMPRODUCT((Reservas!$B$7:$B$36=$B14)*(Reservas!$M$7:$M$36="Concluída")*(DATE($C$3,$AI$3,18)&gt;=Reservas!$E$7:$E$36)*(DATE($C$3,$AI$3,18)&lt;Reservas!$F$7:$F$36))&gt;0,"C",""))))</f>
        <v/>
      </c>
      <c r="U14" s="71">
        <f>IF(19&gt;DAY(EOMONTH(DATE($C$3,$AI$3,1),0)),"x",IF(SUMPRODUCT((Reservas!$B$7:$B$36=$B14)*(Reservas!$M$7:$M$36="Em andamento")*(DATE($C$3,$AI$3,19)&gt;=Reservas!$E$7:$E$36)*(DATE($C$3,$AI$3,19)&lt;Reservas!$F$7:$F$36))&gt;0,"H",IF(SUMPRODUCT((Reservas!$B$7:$B$36=$B14)*(Reservas!$M$7:$M$36="Confirmada")*(DATE($C$3,$AI$3,19)&gt;=Reservas!$E$7:$E$36)*(DATE($C$3,$AI$3,19)&lt;Reservas!$F$7:$F$36))&gt;0,"R",IF(SUMPRODUCT((Reservas!$B$7:$B$36=$B14)*(Reservas!$M$7:$M$36="Concluída")*(DATE($C$3,$AI$3,19)&gt;=Reservas!$E$7:$E$36)*(DATE($C$3,$AI$3,19)&lt;Reservas!$F$7:$F$36))&gt;0,"C",""))))</f>
        <v/>
      </c>
      <c r="V14" s="71">
        <f>IF(20&gt;DAY(EOMONTH(DATE($C$3,$AI$3,1),0)),"x",IF(SUMPRODUCT((Reservas!$B$7:$B$36=$B14)*(Reservas!$M$7:$M$36="Em andamento")*(DATE($C$3,$AI$3,20)&gt;=Reservas!$E$7:$E$36)*(DATE($C$3,$AI$3,20)&lt;Reservas!$F$7:$F$36))&gt;0,"H",IF(SUMPRODUCT((Reservas!$B$7:$B$36=$B14)*(Reservas!$M$7:$M$36="Confirmada")*(DATE($C$3,$AI$3,20)&gt;=Reservas!$E$7:$E$36)*(DATE($C$3,$AI$3,20)&lt;Reservas!$F$7:$F$36))&gt;0,"R",IF(SUMPRODUCT((Reservas!$B$7:$B$36=$B14)*(Reservas!$M$7:$M$36="Concluída")*(DATE($C$3,$AI$3,20)&gt;=Reservas!$E$7:$E$36)*(DATE($C$3,$AI$3,20)&lt;Reservas!$F$7:$F$36))&gt;0,"C",""))))</f>
        <v/>
      </c>
      <c r="W14" s="71">
        <f>IF(21&gt;DAY(EOMONTH(DATE($C$3,$AI$3,1),0)),"x",IF(SUMPRODUCT((Reservas!$B$7:$B$36=$B14)*(Reservas!$M$7:$M$36="Em andamento")*(DATE($C$3,$AI$3,21)&gt;=Reservas!$E$7:$E$36)*(DATE($C$3,$AI$3,21)&lt;Reservas!$F$7:$F$36))&gt;0,"H",IF(SUMPRODUCT((Reservas!$B$7:$B$36=$B14)*(Reservas!$M$7:$M$36="Confirmada")*(DATE($C$3,$AI$3,21)&gt;=Reservas!$E$7:$E$36)*(DATE($C$3,$AI$3,21)&lt;Reservas!$F$7:$F$36))&gt;0,"R",IF(SUMPRODUCT((Reservas!$B$7:$B$36=$B14)*(Reservas!$M$7:$M$36="Concluída")*(DATE($C$3,$AI$3,21)&gt;=Reservas!$E$7:$E$36)*(DATE($C$3,$AI$3,21)&lt;Reservas!$F$7:$F$36))&gt;0,"C",""))))</f>
        <v/>
      </c>
      <c r="X14" s="71">
        <f>IF(22&gt;DAY(EOMONTH(DATE($C$3,$AI$3,1),0)),"x",IF(SUMPRODUCT((Reservas!$B$7:$B$36=$B14)*(Reservas!$M$7:$M$36="Em andamento")*(DATE($C$3,$AI$3,22)&gt;=Reservas!$E$7:$E$36)*(DATE($C$3,$AI$3,22)&lt;Reservas!$F$7:$F$36))&gt;0,"H",IF(SUMPRODUCT((Reservas!$B$7:$B$36=$B14)*(Reservas!$M$7:$M$36="Confirmada")*(DATE($C$3,$AI$3,22)&gt;=Reservas!$E$7:$E$36)*(DATE($C$3,$AI$3,22)&lt;Reservas!$F$7:$F$36))&gt;0,"R",IF(SUMPRODUCT((Reservas!$B$7:$B$36=$B14)*(Reservas!$M$7:$M$36="Concluída")*(DATE($C$3,$AI$3,22)&gt;=Reservas!$E$7:$E$36)*(DATE($C$3,$AI$3,22)&lt;Reservas!$F$7:$F$36))&gt;0,"C",""))))</f>
        <v/>
      </c>
      <c r="Y14" s="71">
        <f>IF(23&gt;DAY(EOMONTH(DATE($C$3,$AI$3,1),0)),"x",IF(SUMPRODUCT((Reservas!$B$7:$B$36=$B14)*(Reservas!$M$7:$M$36="Em andamento")*(DATE($C$3,$AI$3,23)&gt;=Reservas!$E$7:$E$36)*(DATE($C$3,$AI$3,23)&lt;Reservas!$F$7:$F$36))&gt;0,"H",IF(SUMPRODUCT((Reservas!$B$7:$B$36=$B14)*(Reservas!$M$7:$M$36="Confirmada")*(DATE($C$3,$AI$3,23)&gt;=Reservas!$E$7:$E$36)*(DATE($C$3,$AI$3,23)&lt;Reservas!$F$7:$F$36))&gt;0,"R",IF(SUMPRODUCT((Reservas!$B$7:$B$36=$B14)*(Reservas!$M$7:$M$36="Concluída")*(DATE($C$3,$AI$3,23)&gt;=Reservas!$E$7:$E$36)*(DATE($C$3,$AI$3,23)&lt;Reservas!$F$7:$F$36))&gt;0,"C",""))))</f>
        <v/>
      </c>
      <c r="Z14" s="71">
        <f>IF(24&gt;DAY(EOMONTH(DATE($C$3,$AI$3,1),0)),"x",IF(SUMPRODUCT((Reservas!$B$7:$B$36=$B14)*(Reservas!$M$7:$M$36="Em andamento")*(DATE($C$3,$AI$3,24)&gt;=Reservas!$E$7:$E$36)*(DATE($C$3,$AI$3,24)&lt;Reservas!$F$7:$F$36))&gt;0,"H",IF(SUMPRODUCT((Reservas!$B$7:$B$36=$B14)*(Reservas!$M$7:$M$36="Confirmada")*(DATE($C$3,$AI$3,24)&gt;=Reservas!$E$7:$E$36)*(DATE($C$3,$AI$3,24)&lt;Reservas!$F$7:$F$36))&gt;0,"R",IF(SUMPRODUCT((Reservas!$B$7:$B$36=$B14)*(Reservas!$M$7:$M$36="Concluída")*(DATE($C$3,$AI$3,24)&gt;=Reservas!$E$7:$E$36)*(DATE($C$3,$AI$3,24)&lt;Reservas!$F$7:$F$36))&gt;0,"C",""))))</f>
        <v/>
      </c>
      <c r="AA14" s="71">
        <f>IF(25&gt;DAY(EOMONTH(DATE($C$3,$AI$3,1),0)),"x",IF(SUMPRODUCT((Reservas!$B$7:$B$36=$B14)*(Reservas!$M$7:$M$36="Em andamento")*(DATE($C$3,$AI$3,25)&gt;=Reservas!$E$7:$E$36)*(DATE($C$3,$AI$3,25)&lt;Reservas!$F$7:$F$36))&gt;0,"H",IF(SUMPRODUCT((Reservas!$B$7:$B$36=$B14)*(Reservas!$M$7:$M$36="Confirmada")*(DATE($C$3,$AI$3,25)&gt;=Reservas!$E$7:$E$36)*(DATE($C$3,$AI$3,25)&lt;Reservas!$F$7:$F$36))&gt;0,"R",IF(SUMPRODUCT((Reservas!$B$7:$B$36=$B14)*(Reservas!$M$7:$M$36="Concluída")*(DATE($C$3,$AI$3,25)&gt;=Reservas!$E$7:$E$36)*(DATE($C$3,$AI$3,25)&lt;Reservas!$F$7:$F$36))&gt;0,"C",""))))</f>
        <v/>
      </c>
      <c r="AB14" s="71">
        <f>IF(26&gt;DAY(EOMONTH(DATE($C$3,$AI$3,1),0)),"x",IF(SUMPRODUCT((Reservas!$B$7:$B$36=$B14)*(Reservas!$M$7:$M$36="Em andamento")*(DATE($C$3,$AI$3,26)&gt;=Reservas!$E$7:$E$36)*(DATE($C$3,$AI$3,26)&lt;Reservas!$F$7:$F$36))&gt;0,"H",IF(SUMPRODUCT((Reservas!$B$7:$B$36=$B14)*(Reservas!$M$7:$M$36="Confirmada")*(DATE($C$3,$AI$3,26)&gt;=Reservas!$E$7:$E$36)*(DATE($C$3,$AI$3,26)&lt;Reservas!$F$7:$F$36))&gt;0,"R",IF(SUMPRODUCT((Reservas!$B$7:$B$36=$B14)*(Reservas!$M$7:$M$36="Concluída")*(DATE($C$3,$AI$3,26)&gt;=Reservas!$E$7:$E$36)*(DATE($C$3,$AI$3,26)&lt;Reservas!$F$7:$F$36))&gt;0,"C",""))))</f>
        <v/>
      </c>
      <c r="AC14" s="71">
        <f>IF(27&gt;DAY(EOMONTH(DATE($C$3,$AI$3,1),0)),"x",IF(SUMPRODUCT((Reservas!$B$7:$B$36=$B14)*(Reservas!$M$7:$M$36="Em andamento")*(DATE($C$3,$AI$3,27)&gt;=Reservas!$E$7:$E$36)*(DATE($C$3,$AI$3,27)&lt;Reservas!$F$7:$F$36))&gt;0,"H",IF(SUMPRODUCT((Reservas!$B$7:$B$36=$B14)*(Reservas!$M$7:$M$36="Confirmada")*(DATE($C$3,$AI$3,27)&gt;=Reservas!$E$7:$E$36)*(DATE($C$3,$AI$3,27)&lt;Reservas!$F$7:$F$36))&gt;0,"R",IF(SUMPRODUCT((Reservas!$B$7:$B$36=$B14)*(Reservas!$M$7:$M$36="Concluída")*(DATE($C$3,$AI$3,27)&gt;=Reservas!$E$7:$E$36)*(DATE($C$3,$AI$3,27)&lt;Reservas!$F$7:$F$36))&gt;0,"C",""))))</f>
        <v/>
      </c>
      <c r="AD14" s="71">
        <f>IF(28&gt;DAY(EOMONTH(DATE($C$3,$AI$3,1),0)),"x",IF(SUMPRODUCT((Reservas!$B$7:$B$36=$B14)*(Reservas!$M$7:$M$36="Em andamento")*(DATE($C$3,$AI$3,28)&gt;=Reservas!$E$7:$E$36)*(DATE($C$3,$AI$3,28)&lt;Reservas!$F$7:$F$36))&gt;0,"H",IF(SUMPRODUCT((Reservas!$B$7:$B$36=$B14)*(Reservas!$M$7:$M$36="Confirmada")*(DATE($C$3,$AI$3,28)&gt;=Reservas!$E$7:$E$36)*(DATE($C$3,$AI$3,28)&lt;Reservas!$F$7:$F$36))&gt;0,"R",IF(SUMPRODUCT((Reservas!$B$7:$B$36=$B14)*(Reservas!$M$7:$M$36="Concluída")*(DATE($C$3,$AI$3,28)&gt;=Reservas!$E$7:$E$36)*(DATE($C$3,$AI$3,28)&lt;Reservas!$F$7:$F$36))&gt;0,"C",""))))</f>
        <v/>
      </c>
      <c r="AE14" s="71">
        <f>IF(29&gt;DAY(EOMONTH(DATE($C$3,$AI$3,1),0)),"x",IF(SUMPRODUCT((Reservas!$B$7:$B$36=$B14)*(Reservas!$M$7:$M$36="Em andamento")*(DATE($C$3,$AI$3,29)&gt;=Reservas!$E$7:$E$36)*(DATE($C$3,$AI$3,29)&lt;Reservas!$F$7:$F$36))&gt;0,"H",IF(SUMPRODUCT((Reservas!$B$7:$B$36=$B14)*(Reservas!$M$7:$M$36="Confirmada")*(DATE($C$3,$AI$3,29)&gt;=Reservas!$E$7:$E$36)*(DATE($C$3,$AI$3,29)&lt;Reservas!$F$7:$F$36))&gt;0,"R",IF(SUMPRODUCT((Reservas!$B$7:$B$36=$B14)*(Reservas!$M$7:$M$36="Concluída")*(DATE($C$3,$AI$3,29)&gt;=Reservas!$E$7:$E$36)*(DATE($C$3,$AI$3,29)&lt;Reservas!$F$7:$F$36))&gt;0,"C",""))))</f>
        <v/>
      </c>
      <c r="AF14" s="71">
        <f>IF(30&gt;DAY(EOMONTH(DATE($C$3,$AI$3,1),0)),"x",IF(SUMPRODUCT((Reservas!$B$7:$B$36=$B14)*(Reservas!$M$7:$M$36="Em andamento")*(DATE($C$3,$AI$3,30)&gt;=Reservas!$E$7:$E$36)*(DATE($C$3,$AI$3,30)&lt;Reservas!$F$7:$F$36))&gt;0,"H",IF(SUMPRODUCT((Reservas!$B$7:$B$36=$B14)*(Reservas!$M$7:$M$36="Confirmada")*(DATE($C$3,$AI$3,30)&gt;=Reservas!$E$7:$E$36)*(DATE($C$3,$AI$3,30)&lt;Reservas!$F$7:$F$36))&gt;0,"R",IF(SUMPRODUCT((Reservas!$B$7:$B$36=$B14)*(Reservas!$M$7:$M$36="Concluída")*(DATE($C$3,$AI$3,30)&gt;=Reservas!$E$7:$E$36)*(DATE($C$3,$AI$3,30)&lt;Reservas!$F$7:$F$36))&gt;0,"C",""))))</f>
        <v/>
      </c>
      <c r="AG14" s="71">
        <f>IF(31&gt;DAY(EOMONTH(DATE($C$3,$AI$3,1),0)),"x",IF(SUMPRODUCT((Reservas!$B$7:$B$36=$B14)*(Reservas!$M$7:$M$36="Em andamento")*(DATE($C$3,$AI$3,31)&gt;=Reservas!$E$7:$E$36)*(DATE($C$3,$AI$3,31)&lt;Reservas!$F$7:$F$36))&gt;0,"H",IF(SUMPRODUCT((Reservas!$B$7:$B$36=$B14)*(Reservas!$M$7:$M$36="Confirmada")*(DATE($C$3,$AI$3,31)&gt;=Reservas!$E$7:$E$36)*(DATE($C$3,$AI$3,31)&lt;Reservas!$F$7:$F$36))&gt;0,"R",IF(SUMPRODUCT((Reservas!$B$7:$B$36=$B14)*(Reservas!$M$7:$M$36="Concluída")*(DATE($C$3,$AI$3,31)&gt;=Reservas!$E$7:$E$36)*(DATE($C$3,$AI$3,31)&lt;Reservas!$F$7:$F$36))&gt;0,"C",""))))</f>
        <v/>
      </c>
    </row>
    <row r="15" ht="15" customHeight="1" s="37">
      <c r="B15" s="54" t="n"/>
      <c r="C15" s="71">
        <f>IF(1&gt;DAY(EOMONTH(DATE($C$3,$AI$3,1),0)),"x",IF(SUMPRODUCT((Reservas!$B$7:$B$36=$B15)*(Reservas!$M$7:$M$36="Em andamento")*(DATE($C$3,$AI$3,1)&gt;=Reservas!$E$7:$E$36)*(DATE($C$3,$AI$3,1)&lt;Reservas!$F$7:$F$36))&gt;0,"H",IF(SUMPRODUCT((Reservas!$B$7:$B$36=$B15)*(Reservas!$M$7:$M$36="Confirmada")*(DATE($C$3,$AI$3,1)&gt;=Reservas!$E$7:$E$36)*(DATE($C$3,$AI$3,1)&lt;Reservas!$F$7:$F$36))&gt;0,"R",IF(SUMPRODUCT((Reservas!$B$7:$B$36=$B15)*(Reservas!$M$7:$M$36="Concluída")*(DATE($C$3,$AI$3,1)&gt;=Reservas!$E$7:$E$36)*(DATE($C$3,$AI$3,1)&lt;Reservas!$F$7:$F$36))&gt;0,"C",""))))</f>
        <v/>
      </c>
      <c r="D15" s="71">
        <f>IF(2&gt;DAY(EOMONTH(DATE($C$3,$AI$3,1),0)),"x",IF(SUMPRODUCT((Reservas!$B$7:$B$36=$B15)*(Reservas!$M$7:$M$36="Em andamento")*(DATE($C$3,$AI$3,2)&gt;=Reservas!$E$7:$E$36)*(DATE($C$3,$AI$3,2)&lt;Reservas!$F$7:$F$36))&gt;0,"H",IF(SUMPRODUCT((Reservas!$B$7:$B$36=$B15)*(Reservas!$M$7:$M$36="Confirmada")*(DATE($C$3,$AI$3,2)&gt;=Reservas!$E$7:$E$36)*(DATE($C$3,$AI$3,2)&lt;Reservas!$F$7:$F$36))&gt;0,"R",IF(SUMPRODUCT((Reservas!$B$7:$B$36=$B15)*(Reservas!$M$7:$M$36="Concluída")*(DATE($C$3,$AI$3,2)&gt;=Reservas!$E$7:$E$36)*(DATE($C$3,$AI$3,2)&lt;Reservas!$F$7:$F$36))&gt;0,"C",""))))</f>
        <v/>
      </c>
      <c r="E15" s="71">
        <f>IF(3&gt;DAY(EOMONTH(DATE($C$3,$AI$3,1),0)),"x",IF(SUMPRODUCT((Reservas!$B$7:$B$36=$B15)*(Reservas!$M$7:$M$36="Em andamento")*(DATE($C$3,$AI$3,3)&gt;=Reservas!$E$7:$E$36)*(DATE($C$3,$AI$3,3)&lt;Reservas!$F$7:$F$36))&gt;0,"H",IF(SUMPRODUCT((Reservas!$B$7:$B$36=$B15)*(Reservas!$M$7:$M$36="Confirmada")*(DATE($C$3,$AI$3,3)&gt;=Reservas!$E$7:$E$36)*(DATE($C$3,$AI$3,3)&lt;Reservas!$F$7:$F$36))&gt;0,"R",IF(SUMPRODUCT((Reservas!$B$7:$B$36=$B15)*(Reservas!$M$7:$M$36="Concluída")*(DATE($C$3,$AI$3,3)&gt;=Reservas!$E$7:$E$36)*(DATE($C$3,$AI$3,3)&lt;Reservas!$F$7:$F$36))&gt;0,"C",""))))</f>
        <v/>
      </c>
      <c r="F15" s="71">
        <f>IF(4&gt;DAY(EOMONTH(DATE($C$3,$AI$3,1),0)),"x",IF(SUMPRODUCT((Reservas!$B$7:$B$36=$B15)*(Reservas!$M$7:$M$36="Em andamento")*(DATE($C$3,$AI$3,4)&gt;=Reservas!$E$7:$E$36)*(DATE($C$3,$AI$3,4)&lt;Reservas!$F$7:$F$36))&gt;0,"H",IF(SUMPRODUCT((Reservas!$B$7:$B$36=$B15)*(Reservas!$M$7:$M$36="Confirmada")*(DATE($C$3,$AI$3,4)&gt;=Reservas!$E$7:$E$36)*(DATE($C$3,$AI$3,4)&lt;Reservas!$F$7:$F$36))&gt;0,"R",IF(SUMPRODUCT((Reservas!$B$7:$B$36=$B15)*(Reservas!$M$7:$M$36="Concluída")*(DATE($C$3,$AI$3,4)&gt;=Reservas!$E$7:$E$36)*(DATE($C$3,$AI$3,4)&lt;Reservas!$F$7:$F$36))&gt;0,"C",""))))</f>
        <v/>
      </c>
      <c r="G15" s="71">
        <f>IF(5&gt;DAY(EOMONTH(DATE($C$3,$AI$3,1),0)),"x",IF(SUMPRODUCT((Reservas!$B$7:$B$36=$B15)*(Reservas!$M$7:$M$36="Em andamento")*(DATE($C$3,$AI$3,5)&gt;=Reservas!$E$7:$E$36)*(DATE($C$3,$AI$3,5)&lt;Reservas!$F$7:$F$36))&gt;0,"H",IF(SUMPRODUCT((Reservas!$B$7:$B$36=$B15)*(Reservas!$M$7:$M$36="Confirmada")*(DATE($C$3,$AI$3,5)&gt;=Reservas!$E$7:$E$36)*(DATE($C$3,$AI$3,5)&lt;Reservas!$F$7:$F$36))&gt;0,"R",IF(SUMPRODUCT((Reservas!$B$7:$B$36=$B15)*(Reservas!$M$7:$M$36="Concluída")*(DATE($C$3,$AI$3,5)&gt;=Reservas!$E$7:$E$36)*(DATE($C$3,$AI$3,5)&lt;Reservas!$F$7:$F$36))&gt;0,"C",""))))</f>
        <v/>
      </c>
      <c r="H15" s="71">
        <f>IF(6&gt;DAY(EOMONTH(DATE($C$3,$AI$3,1),0)),"x",IF(SUMPRODUCT((Reservas!$B$7:$B$36=$B15)*(Reservas!$M$7:$M$36="Em andamento")*(DATE($C$3,$AI$3,6)&gt;=Reservas!$E$7:$E$36)*(DATE($C$3,$AI$3,6)&lt;Reservas!$F$7:$F$36))&gt;0,"H",IF(SUMPRODUCT((Reservas!$B$7:$B$36=$B15)*(Reservas!$M$7:$M$36="Confirmada")*(DATE($C$3,$AI$3,6)&gt;=Reservas!$E$7:$E$36)*(DATE($C$3,$AI$3,6)&lt;Reservas!$F$7:$F$36))&gt;0,"R",IF(SUMPRODUCT((Reservas!$B$7:$B$36=$B15)*(Reservas!$M$7:$M$36="Concluída")*(DATE($C$3,$AI$3,6)&gt;=Reservas!$E$7:$E$36)*(DATE($C$3,$AI$3,6)&lt;Reservas!$F$7:$F$36))&gt;0,"C",""))))</f>
        <v/>
      </c>
      <c r="I15" s="71">
        <f>IF(7&gt;DAY(EOMONTH(DATE($C$3,$AI$3,1),0)),"x",IF(SUMPRODUCT((Reservas!$B$7:$B$36=$B15)*(Reservas!$M$7:$M$36="Em andamento")*(DATE($C$3,$AI$3,7)&gt;=Reservas!$E$7:$E$36)*(DATE($C$3,$AI$3,7)&lt;Reservas!$F$7:$F$36))&gt;0,"H",IF(SUMPRODUCT((Reservas!$B$7:$B$36=$B15)*(Reservas!$M$7:$M$36="Confirmada")*(DATE($C$3,$AI$3,7)&gt;=Reservas!$E$7:$E$36)*(DATE($C$3,$AI$3,7)&lt;Reservas!$F$7:$F$36))&gt;0,"R",IF(SUMPRODUCT((Reservas!$B$7:$B$36=$B15)*(Reservas!$M$7:$M$36="Concluída")*(DATE($C$3,$AI$3,7)&gt;=Reservas!$E$7:$E$36)*(DATE($C$3,$AI$3,7)&lt;Reservas!$F$7:$F$36))&gt;0,"C",""))))</f>
        <v/>
      </c>
      <c r="J15" s="71">
        <f>IF(8&gt;DAY(EOMONTH(DATE($C$3,$AI$3,1),0)),"x",IF(SUMPRODUCT((Reservas!$B$7:$B$36=$B15)*(Reservas!$M$7:$M$36="Em andamento")*(DATE($C$3,$AI$3,8)&gt;=Reservas!$E$7:$E$36)*(DATE($C$3,$AI$3,8)&lt;Reservas!$F$7:$F$36))&gt;0,"H",IF(SUMPRODUCT((Reservas!$B$7:$B$36=$B15)*(Reservas!$M$7:$M$36="Confirmada")*(DATE($C$3,$AI$3,8)&gt;=Reservas!$E$7:$E$36)*(DATE($C$3,$AI$3,8)&lt;Reservas!$F$7:$F$36))&gt;0,"R",IF(SUMPRODUCT((Reservas!$B$7:$B$36=$B15)*(Reservas!$M$7:$M$36="Concluída")*(DATE($C$3,$AI$3,8)&gt;=Reservas!$E$7:$E$36)*(DATE($C$3,$AI$3,8)&lt;Reservas!$F$7:$F$36))&gt;0,"C",""))))</f>
        <v/>
      </c>
      <c r="K15" s="71">
        <f>IF(9&gt;DAY(EOMONTH(DATE($C$3,$AI$3,1),0)),"x",IF(SUMPRODUCT((Reservas!$B$7:$B$36=$B15)*(Reservas!$M$7:$M$36="Em andamento")*(DATE($C$3,$AI$3,9)&gt;=Reservas!$E$7:$E$36)*(DATE($C$3,$AI$3,9)&lt;Reservas!$F$7:$F$36))&gt;0,"H",IF(SUMPRODUCT((Reservas!$B$7:$B$36=$B15)*(Reservas!$M$7:$M$36="Confirmada")*(DATE($C$3,$AI$3,9)&gt;=Reservas!$E$7:$E$36)*(DATE($C$3,$AI$3,9)&lt;Reservas!$F$7:$F$36))&gt;0,"R",IF(SUMPRODUCT((Reservas!$B$7:$B$36=$B15)*(Reservas!$M$7:$M$36="Concluída")*(DATE($C$3,$AI$3,9)&gt;=Reservas!$E$7:$E$36)*(DATE($C$3,$AI$3,9)&lt;Reservas!$F$7:$F$36))&gt;0,"C",""))))</f>
        <v/>
      </c>
      <c r="L15" s="71">
        <f>IF(10&gt;DAY(EOMONTH(DATE($C$3,$AI$3,1),0)),"x",IF(SUMPRODUCT((Reservas!$B$7:$B$36=$B15)*(Reservas!$M$7:$M$36="Em andamento")*(DATE($C$3,$AI$3,10)&gt;=Reservas!$E$7:$E$36)*(DATE($C$3,$AI$3,10)&lt;Reservas!$F$7:$F$36))&gt;0,"H",IF(SUMPRODUCT((Reservas!$B$7:$B$36=$B15)*(Reservas!$M$7:$M$36="Confirmada")*(DATE($C$3,$AI$3,10)&gt;=Reservas!$E$7:$E$36)*(DATE($C$3,$AI$3,10)&lt;Reservas!$F$7:$F$36))&gt;0,"R",IF(SUMPRODUCT((Reservas!$B$7:$B$36=$B15)*(Reservas!$M$7:$M$36="Concluída")*(DATE($C$3,$AI$3,10)&gt;=Reservas!$E$7:$E$36)*(DATE($C$3,$AI$3,10)&lt;Reservas!$F$7:$F$36))&gt;0,"C",""))))</f>
        <v/>
      </c>
      <c r="M15" s="71">
        <f>IF(11&gt;DAY(EOMONTH(DATE($C$3,$AI$3,1),0)),"x",IF(SUMPRODUCT((Reservas!$B$7:$B$36=$B15)*(Reservas!$M$7:$M$36="Em andamento")*(DATE($C$3,$AI$3,11)&gt;=Reservas!$E$7:$E$36)*(DATE($C$3,$AI$3,11)&lt;Reservas!$F$7:$F$36))&gt;0,"H",IF(SUMPRODUCT((Reservas!$B$7:$B$36=$B15)*(Reservas!$M$7:$M$36="Confirmada")*(DATE($C$3,$AI$3,11)&gt;=Reservas!$E$7:$E$36)*(DATE($C$3,$AI$3,11)&lt;Reservas!$F$7:$F$36))&gt;0,"R",IF(SUMPRODUCT((Reservas!$B$7:$B$36=$B15)*(Reservas!$M$7:$M$36="Concluída")*(DATE($C$3,$AI$3,11)&gt;=Reservas!$E$7:$E$36)*(DATE($C$3,$AI$3,11)&lt;Reservas!$F$7:$F$36))&gt;0,"C",""))))</f>
        <v/>
      </c>
      <c r="N15" s="71">
        <f>IF(12&gt;DAY(EOMONTH(DATE($C$3,$AI$3,1),0)),"x",IF(SUMPRODUCT((Reservas!$B$7:$B$36=$B15)*(Reservas!$M$7:$M$36="Em andamento")*(DATE($C$3,$AI$3,12)&gt;=Reservas!$E$7:$E$36)*(DATE($C$3,$AI$3,12)&lt;Reservas!$F$7:$F$36))&gt;0,"H",IF(SUMPRODUCT((Reservas!$B$7:$B$36=$B15)*(Reservas!$M$7:$M$36="Confirmada")*(DATE($C$3,$AI$3,12)&gt;=Reservas!$E$7:$E$36)*(DATE($C$3,$AI$3,12)&lt;Reservas!$F$7:$F$36))&gt;0,"R",IF(SUMPRODUCT((Reservas!$B$7:$B$36=$B15)*(Reservas!$M$7:$M$36="Concluída")*(DATE($C$3,$AI$3,12)&gt;=Reservas!$E$7:$E$36)*(DATE($C$3,$AI$3,12)&lt;Reservas!$F$7:$F$36))&gt;0,"C",""))))</f>
        <v/>
      </c>
      <c r="O15" s="71">
        <f>IF(13&gt;DAY(EOMONTH(DATE($C$3,$AI$3,1),0)),"x",IF(SUMPRODUCT((Reservas!$B$7:$B$36=$B15)*(Reservas!$M$7:$M$36="Em andamento")*(DATE($C$3,$AI$3,13)&gt;=Reservas!$E$7:$E$36)*(DATE($C$3,$AI$3,13)&lt;Reservas!$F$7:$F$36))&gt;0,"H",IF(SUMPRODUCT((Reservas!$B$7:$B$36=$B15)*(Reservas!$M$7:$M$36="Confirmada")*(DATE($C$3,$AI$3,13)&gt;=Reservas!$E$7:$E$36)*(DATE($C$3,$AI$3,13)&lt;Reservas!$F$7:$F$36))&gt;0,"R",IF(SUMPRODUCT((Reservas!$B$7:$B$36=$B15)*(Reservas!$M$7:$M$36="Concluída")*(DATE($C$3,$AI$3,13)&gt;=Reservas!$E$7:$E$36)*(DATE($C$3,$AI$3,13)&lt;Reservas!$F$7:$F$36))&gt;0,"C",""))))</f>
        <v/>
      </c>
      <c r="P15" s="71">
        <f>IF(14&gt;DAY(EOMONTH(DATE($C$3,$AI$3,1),0)),"x",IF(SUMPRODUCT((Reservas!$B$7:$B$36=$B15)*(Reservas!$M$7:$M$36="Em andamento")*(DATE($C$3,$AI$3,14)&gt;=Reservas!$E$7:$E$36)*(DATE($C$3,$AI$3,14)&lt;Reservas!$F$7:$F$36))&gt;0,"H",IF(SUMPRODUCT((Reservas!$B$7:$B$36=$B15)*(Reservas!$M$7:$M$36="Confirmada")*(DATE($C$3,$AI$3,14)&gt;=Reservas!$E$7:$E$36)*(DATE($C$3,$AI$3,14)&lt;Reservas!$F$7:$F$36))&gt;0,"R",IF(SUMPRODUCT((Reservas!$B$7:$B$36=$B15)*(Reservas!$M$7:$M$36="Concluída")*(DATE($C$3,$AI$3,14)&gt;=Reservas!$E$7:$E$36)*(DATE($C$3,$AI$3,14)&lt;Reservas!$F$7:$F$36))&gt;0,"C",""))))</f>
        <v/>
      </c>
      <c r="Q15" s="71">
        <f>IF(15&gt;DAY(EOMONTH(DATE($C$3,$AI$3,1),0)),"x",IF(SUMPRODUCT((Reservas!$B$7:$B$36=$B15)*(Reservas!$M$7:$M$36="Em andamento")*(DATE($C$3,$AI$3,15)&gt;=Reservas!$E$7:$E$36)*(DATE($C$3,$AI$3,15)&lt;Reservas!$F$7:$F$36))&gt;0,"H",IF(SUMPRODUCT((Reservas!$B$7:$B$36=$B15)*(Reservas!$M$7:$M$36="Confirmada")*(DATE($C$3,$AI$3,15)&gt;=Reservas!$E$7:$E$36)*(DATE($C$3,$AI$3,15)&lt;Reservas!$F$7:$F$36))&gt;0,"R",IF(SUMPRODUCT((Reservas!$B$7:$B$36=$B15)*(Reservas!$M$7:$M$36="Concluída")*(DATE($C$3,$AI$3,15)&gt;=Reservas!$E$7:$E$36)*(DATE($C$3,$AI$3,15)&lt;Reservas!$F$7:$F$36))&gt;0,"C",""))))</f>
        <v/>
      </c>
      <c r="R15" s="71">
        <f>IF(16&gt;DAY(EOMONTH(DATE($C$3,$AI$3,1),0)),"x",IF(SUMPRODUCT((Reservas!$B$7:$B$36=$B15)*(Reservas!$M$7:$M$36="Em andamento")*(DATE($C$3,$AI$3,16)&gt;=Reservas!$E$7:$E$36)*(DATE($C$3,$AI$3,16)&lt;Reservas!$F$7:$F$36))&gt;0,"H",IF(SUMPRODUCT((Reservas!$B$7:$B$36=$B15)*(Reservas!$M$7:$M$36="Confirmada")*(DATE($C$3,$AI$3,16)&gt;=Reservas!$E$7:$E$36)*(DATE($C$3,$AI$3,16)&lt;Reservas!$F$7:$F$36))&gt;0,"R",IF(SUMPRODUCT((Reservas!$B$7:$B$36=$B15)*(Reservas!$M$7:$M$36="Concluída")*(DATE($C$3,$AI$3,16)&gt;=Reservas!$E$7:$E$36)*(DATE($C$3,$AI$3,16)&lt;Reservas!$F$7:$F$36))&gt;0,"C",""))))</f>
        <v/>
      </c>
      <c r="S15" s="71">
        <f>IF(17&gt;DAY(EOMONTH(DATE($C$3,$AI$3,1),0)),"x",IF(SUMPRODUCT((Reservas!$B$7:$B$36=$B15)*(Reservas!$M$7:$M$36="Em andamento")*(DATE($C$3,$AI$3,17)&gt;=Reservas!$E$7:$E$36)*(DATE($C$3,$AI$3,17)&lt;Reservas!$F$7:$F$36))&gt;0,"H",IF(SUMPRODUCT((Reservas!$B$7:$B$36=$B15)*(Reservas!$M$7:$M$36="Confirmada")*(DATE($C$3,$AI$3,17)&gt;=Reservas!$E$7:$E$36)*(DATE($C$3,$AI$3,17)&lt;Reservas!$F$7:$F$36))&gt;0,"R",IF(SUMPRODUCT((Reservas!$B$7:$B$36=$B15)*(Reservas!$M$7:$M$36="Concluída")*(DATE($C$3,$AI$3,17)&gt;=Reservas!$E$7:$E$36)*(DATE($C$3,$AI$3,17)&lt;Reservas!$F$7:$F$36))&gt;0,"C",""))))</f>
        <v/>
      </c>
      <c r="T15" s="71">
        <f>IF(18&gt;DAY(EOMONTH(DATE($C$3,$AI$3,1),0)),"x",IF(SUMPRODUCT((Reservas!$B$7:$B$36=$B15)*(Reservas!$M$7:$M$36="Em andamento")*(DATE($C$3,$AI$3,18)&gt;=Reservas!$E$7:$E$36)*(DATE($C$3,$AI$3,18)&lt;Reservas!$F$7:$F$36))&gt;0,"H",IF(SUMPRODUCT((Reservas!$B$7:$B$36=$B15)*(Reservas!$M$7:$M$36="Confirmada")*(DATE($C$3,$AI$3,18)&gt;=Reservas!$E$7:$E$36)*(DATE($C$3,$AI$3,18)&lt;Reservas!$F$7:$F$36))&gt;0,"R",IF(SUMPRODUCT((Reservas!$B$7:$B$36=$B15)*(Reservas!$M$7:$M$36="Concluída")*(DATE($C$3,$AI$3,18)&gt;=Reservas!$E$7:$E$36)*(DATE($C$3,$AI$3,18)&lt;Reservas!$F$7:$F$36))&gt;0,"C",""))))</f>
        <v/>
      </c>
      <c r="U15" s="71">
        <f>IF(19&gt;DAY(EOMONTH(DATE($C$3,$AI$3,1),0)),"x",IF(SUMPRODUCT((Reservas!$B$7:$B$36=$B15)*(Reservas!$M$7:$M$36="Em andamento")*(DATE($C$3,$AI$3,19)&gt;=Reservas!$E$7:$E$36)*(DATE($C$3,$AI$3,19)&lt;Reservas!$F$7:$F$36))&gt;0,"H",IF(SUMPRODUCT((Reservas!$B$7:$B$36=$B15)*(Reservas!$M$7:$M$36="Confirmada")*(DATE($C$3,$AI$3,19)&gt;=Reservas!$E$7:$E$36)*(DATE($C$3,$AI$3,19)&lt;Reservas!$F$7:$F$36))&gt;0,"R",IF(SUMPRODUCT((Reservas!$B$7:$B$36=$B15)*(Reservas!$M$7:$M$36="Concluída")*(DATE($C$3,$AI$3,19)&gt;=Reservas!$E$7:$E$36)*(DATE($C$3,$AI$3,19)&lt;Reservas!$F$7:$F$36))&gt;0,"C",""))))</f>
        <v/>
      </c>
      <c r="V15" s="71">
        <f>IF(20&gt;DAY(EOMONTH(DATE($C$3,$AI$3,1),0)),"x",IF(SUMPRODUCT((Reservas!$B$7:$B$36=$B15)*(Reservas!$M$7:$M$36="Em andamento")*(DATE($C$3,$AI$3,20)&gt;=Reservas!$E$7:$E$36)*(DATE($C$3,$AI$3,20)&lt;Reservas!$F$7:$F$36))&gt;0,"H",IF(SUMPRODUCT((Reservas!$B$7:$B$36=$B15)*(Reservas!$M$7:$M$36="Confirmada")*(DATE($C$3,$AI$3,20)&gt;=Reservas!$E$7:$E$36)*(DATE($C$3,$AI$3,20)&lt;Reservas!$F$7:$F$36))&gt;0,"R",IF(SUMPRODUCT((Reservas!$B$7:$B$36=$B15)*(Reservas!$M$7:$M$36="Concluída")*(DATE($C$3,$AI$3,20)&gt;=Reservas!$E$7:$E$36)*(DATE($C$3,$AI$3,20)&lt;Reservas!$F$7:$F$36))&gt;0,"C",""))))</f>
        <v/>
      </c>
      <c r="W15" s="71">
        <f>IF(21&gt;DAY(EOMONTH(DATE($C$3,$AI$3,1),0)),"x",IF(SUMPRODUCT((Reservas!$B$7:$B$36=$B15)*(Reservas!$M$7:$M$36="Em andamento")*(DATE($C$3,$AI$3,21)&gt;=Reservas!$E$7:$E$36)*(DATE($C$3,$AI$3,21)&lt;Reservas!$F$7:$F$36))&gt;0,"H",IF(SUMPRODUCT((Reservas!$B$7:$B$36=$B15)*(Reservas!$M$7:$M$36="Confirmada")*(DATE($C$3,$AI$3,21)&gt;=Reservas!$E$7:$E$36)*(DATE($C$3,$AI$3,21)&lt;Reservas!$F$7:$F$36))&gt;0,"R",IF(SUMPRODUCT((Reservas!$B$7:$B$36=$B15)*(Reservas!$M$7:$M$36="Concluída")*(DATE($C$3,$AI$3,21)&gt;=Reservas!$E$7:$E$36)*(DATE($C$3,$AI$3,21)&lt;Reservas!$F$7:$F$36))&gt;0,"C",""))))</f>
        <v/>
      </c>
      <c r="X15" s="71">
        <f>IF(22&gt;DAY(EOMONTH(DATE($C$3,$AI$3,1),0)),"x",IF(SUMPRODUCT((Reservas!$B$7:$B$36=$B15)*(Reservas!$M$7:$M$36="Em andamento")*(DATE($C$3,$AI$3,22)&gt;=Reservas!$E$7:$E$36)*(DATE($C$3,$AI$3,22)&lt;Reservas!$F$7:$F$36))&gt;0,"H",IF(SUMPRODUCT((Reservas!$B$7:$B$36=$B15)*(Reservas!$M$7:$M$36="Confirmada")*(DATE($C$3,$AI$3,22)&gt;=Reservas!$E$7:$E$36)*(DATE($C$3,$AI$3,22)&lt;Reservas!$F$7:$F$36))&gt;0,"R",IF(SUMPRODUCT((Reservas!$B$7:$B$36=$B15)*(Reservas!$M$7:$M$36="Concluída")*(DATE($C$3,$AI$3,22)&gt;=Reservas!$E$7:$E$36)*(DATE($C$3,$AI$3,22)&lt;Reservas!$F$7:$F$36))&gt;0,"C",""))))</f>
        <v/>
      </c>
      <c r="Y15" s="71">
        <f>IF(23&gt;DAY(EOMONTH(DATE($C$3,$AI$3,1),0)),"x",IF(SUMPRODUCT((Reservas!$B$7:$B$36=$B15)*(Reservas!$M$7:$M$36="Em andamento")*(DATE($C$3,$AI$3,23)&gt;=Reservas!$E$7:$E$36)*(DATE($C$3,$AI$3,23)&lt;Reservas!$F$7:$F$36))&gt;0,"H",IF(SUMPRODUCT((Reservas!$B$7:$B$36=$B15)*(Reservas!$M$7:$M$36="Confirmada")*(DATE($C$3,$AI$3,23)&gt;=Reservas!$E$7:$E$36)*(DATE($C$3,$AI$3,23)&lt;Reservas!$F$7:$F$36))&gt;0,"R",IF(SUMPRODUCT((Reservas!$B$7:$B$36=$B15)*(Reservas!$M$7:$M$36="Concluída")*(DATE($C$3,$AI$3,23)&gt;=Reservas!$E$7:$E$36)*(DATE($C$3,$AI$3,23)&lt;Reservas!$F$7:$F$36))&gt;0,"C",""))))</f>
        <v/>
      </c>
      <c r="Z15" s="71">
        <f>IF(24&gt;DAY(EOMONTH(DATE($C$3,$AI$3,1),0)),"x",IF(SUMPRODUCT((Reservas!$B$7:$B$36=$B15)*(Reservas!$M$7:$M$36="Em andamento")*(DATE($C$3,$AI$3,24)&gt;=Reservas!$E$7:$E$36)*(DATE($C$3,$AI$3,24)&lt;Reservas!$F$7:$F$36))&gt;0,"H",IF(SUMPRODUCT((Reservas!$B$7:$B$36=$B15)*(Reservas!$M$7:$M$36="Confirmada")*(DATE($C$3,$AI$3,24)&gt;=Reservas!$E$7:$E$36)*(DATE($C$3,$AI$3,24)&lt;Reservas!$F$7:$F$36))&gt;0,"R",IF(SUMPRODUCT((Reservas!$B$7:$B$36=$B15)*(Reservas!$M$7:$M$36="Concluída")*(DATE($C$3,$AI$3,24)&gt;=Reservas!$E$7:$E$36)*(DATE($C$3,$AI$3,24)&lt;Reservas!$F$7:$F$36))&gt;0,"C",""))))</f>
        <v/>
      </c>
      <c r="AA15" s="71">
        <f>IF(25&gt;DAY(EOMONTH(DATE($C$3,$AI$3,1),0)),"x",IF(SUMPRODUCT((Reservas!$B$7:$B$36=$B15)*(Reservas!$M$7:$M$36="Em andamento")*(DATE($C$3,$AI$3,25)&gt;=Reservas!$E$7:$E$36)*(DATE($C$3,$AI$3,25)&lt;Reservas!$F$7:$F$36))&gt;0,"H",IF(SUMPRODUCT((Reservas!$B$7:$B$36=$B15)*(Reservas!$M$7:$M$36="Confirmada")*(DATE($C$3,$AI$3,25)&gt;=Reservas!$E$7:$E$36)*(DATE($C$3,$AI$3,25)&lt;Reservas!$F$7:$F$36))&gt;0,"R",IF(SUMPRODUCT((Reservas!$B$7:$B$36=$B15)*(Reservas!$M$7:$M$36="Concluída")*(DATE($C$3,$AI$3,25)&gt;=Reservas!$E$7:$E$36)*(DATE($C$3,$AI$3,25)&lt;Reservas!$F$7:$F$36))&gt;0,"C",""))))</f>
        <v/>
      </c>
      <c r="AB15" s="71">
        <f>IF(26&gt;DAY(EOMONTH(DATE($C$3,$AI$3,1),0)),"x",IF(SUMPRODUCT((Reservas!$B$7:$B$36=$B15)*(Reservas!$M$7:$M$36="Em andamento")*(DATE($C$3,$AI$3,26)&gt;=Reservas!$E$7:$E$36)*(DATE($C$3,$AI$3,26)&lt;Reservas!$F$7:$F$36))&gt;0,"H",IF(SUMPRODUCT((Reservas!$B$7:$B$36=$B15)*(Reservas!$M$7:$M$36="Confirmada")*(DATE($C$3,$AI$3,26)&gt;=Reservas!$E$7:$E$36)*(DATE($C$3,$AI$3,26)&lt;Reservas!$F$7:$F$36))&gt;0,"R",IF(SUMPRODUCT((Reservas!$B$7:$B$36=$B15)*(Reservas!$M$7:$M$36="Concluída")*(DATE($C$3,$AI$3,26)&gt;=Reservas!$E$7:$E$36)*(DATE($C$3,$AI$3,26)&lt;Reservas!$F$7:$F$36))&gt;0,"C",""))))</f>
        <v/>
      </c>
      <c r="AC15" s="71">
        <f>IF(27&gt;DAY(EOMONTH(DATE($C$3,$AI$3,1),0)),"x",IF(SUMPRODUCT((Reservas!$B$7:$B$36=$B15)*(Reservas!$M$7:$M$36="Em andamento")*(DATE($C$3,$AI$3,27)&gt;=Reservas!$E$7:$E$36)*(DATE($C$3,$AI$3,27)&lt;Reservas!$F$7:$F$36))&gt;0,"H",IF(SUMPRODUCT((Reservas!$B$7:$B$36=$B15)*(Reservas!$M$7:$M$36="Confirmada")*(DATE($C$3,$AI$3,27)&gt;=Reservas!$E$7:$E$36)*(DATE($C$3,$AI$3,27)&lt;Reservas!$F$7:$F$36))&gt;0,"R",IF(SUMPRODUCT((Reservas!$B$7:$B$36=$B15)*(Reservas!$M$7:$M$36="Concluída")*(DATE($C$3,$AI$3,27)&gt;=Reservas!$E$7:$E$36)*(DATE($C$3,$AI$3,27)&lt;Reservas!$F$7:$F$36))&gt;0,"C",""))))</f>
        <v/>
      </c>
      <c r="AD15" s="71">
        <f>IF(28&gt;DAY(EOMONTH(DATE($C$3,$AI$3,1),0)),"x",IF(SUMPRODUCT((Reservas!$B$7:$B$36=$B15)*(Reservas!$M$7:$M$36="Em andamento")*(DATE($C$3,$AI$3,28)&gt;=Reservas!$E$7:$E$36)*(DATE($C$3,$AI$3,28)&lt;Reservas!$F$7:$F$36))&gt;0,"H",IF(SUMPRODUCT((Reservas!$B$7:$B$36=$B15)*(Reservas!$M$7:$M$36="Confirmada")*(DATE($C$3,$AI$3,28)&gt;=Reservas!$E$7:$E$36)*(DATE($C$3,$AI$3,28)&lt;Reservas!$F$7:$F$36))&gt;0,"R",IF(SUMPRODUCT((Reservas!$B$7:$B$36=$B15)*(Reservas!$M$7:$M$36="Concluída")*(DATE($C$3,$AI$3,28)&gt;=Reservas!$E$7:$E$36)*(DATE($C$3,$AI$3,28)&lt;Reservas!$F$7:$F$36))&gt;0,"C",""))))</f>
        <v/>
      </c>
      <c r="AE15" s="71">
        <f>IF(29&gt;DAY(EOMONTH(DATE($C$3,$AI$3,1),0)),"x",IF(SUMPRODUCT((Reservas!$B$7:$B$36=$B15)*(Reservas!$M$7:$M$36="Em andamento")*(DATE($C$3,$AI$3,29)&gt;=Reservas!$E$7:$E$36)*(DATE($C$3,$AI$3,29)&lt;Reservas!$F$7:$F$36))&gt;0,"H",IF(SUMPRODUCT((Reservas!$B$7:$B$36=$B15)*(Reservas!$M$7:$M$36="Confirmada")*(DATE($C$3,$AI$3,29)&gt;=Reservas!$E$7:$E$36)*(DATE($C$3,$AI$3,29)&lt;Reservas!$F$7:$F$36))&gt;0,"R",IF(SUMPRODUCT((Reservas!$B$7:$B$36=$B15)*(Reservas!$M$7:$M$36="Concluída")*(DATE($C$3,$AI$3,29)&gt;=Reservas!$E$7:$E$36)*(DATE($C$3,$AI$3,29)&lt;Reservas!$F$7:$F$36))&gt;0,"C",""))))</f>
        <v/>
      </c>
      <c r="AF15" s="71">
        <f>IF(30&gt;DAY(EOMONTH(DATE($C$3,$AI$3,1),0)),"x",IF(SUMPRODUCT((Reservas!$B$7:$B$36=$B15)*(Reservas!$M$7:$M$36="Em andamento")*(DATE($C$3,$AI$3,30)&gt;=Reservas!$E$7:$E$36)*(DATE($C$3,$AI$3,30)&lt;Reservas!$F$7:$F$36))&gt;0,"H",IF(SUMPRODUCT((Reservas!$B$7:$B$36=$B15)*(Reservas!$M$7:$M$36="Confirmada")*(DATE($C$3,$AI$3,30)&gt;=Reservas!$E$7:$E$36)*(DATE($C$3,$AI$3,30)&lt;Reservas!$F$7:$F$36))&gt;0,"R",IF(SUMPRODUCT((Reservas!$B$7:$B$36=$B15)*(Reservas!$M$7:$M$36="Concluída")*(DATE($C$3,$AI$3,30)&gt;=Reservas!$E$7:$E$36)*(DATE($C$3,$AI$3,30)&lt;Reservas!$F$7:$F$36))&gt;0,"C",""))))</f>
        <v/>
      </c>
      <c r="AG15" s="71">
        <f>IF(31&gt;DAY(EOMONTH(DATE($C$3,$AI$3,1),0)),"x",IF(SUMPRODUCT((Reservas!$B$7:$B$36=$B15)*(Reservas!$M$7:$M$36="Em andamento")*(DATE($C$3,$AI$3,31)&gt;=Reservas!$E$7:$E$36)*(DATE($C$3,$AI$3,31)&lt;Reservas!$F$7:$F$36))&gt;0,"H",IF(SUMPRODUCT((Reservas!$B$7:$B$36=$B15)*(Reservas!$M$7:$M$36="Confirmada")*(DATE($C$3,$AI$3,31)&gt;=Reservas!$E$7:$E$36)*(DATE($C$3,$AI$3,31)&lt;Reservas!$F$7:$F$36))&gt;0,"R",IF(SUMPRODUCT((Reservas!$B$7:$B$36=$B15)*(Reservas!$M$7:$M$36="Concluída")*(DATE($C$3,$AI$3,31)&gt;=Reservas!$E$7:$E$36)*(DATE($C$3,$AI$3,31)&lt;Reservas!$F$7:$F$36))&gt;0,"C",""))))</f>
        <v/>
      </c>
    </row>
    <row r="16" ht="15" customHeight="1" s="37">
      <c r="B16" s="54" t="n"/>
      <c r="C16" s="71">
        <f>IF(1&gt;DAY(EOMONTH(DATE($C$3,$AI$3,1),0)),"x",IF(SUMPRODUCT((Reservas!$B$7:$B$36=$B16)*(Reservas!$M$7:$M$36="Em andamento")*(DATE($C$3,$AI$3,1)&gt;=Reservas!$E$7:$E$36)*(DATE($C$3,$AI$3,1)&lt;Reservas!$F$7:$F$36))&gt;0,"H",IF(SUMPRODUCT((Reservas!$B$7:$B$36=$B16)*(Reservas!$M$7:$M$36="Confirmada")*(DATE($C$3,$AI$3,1)&gt;=Reservas!$E$7:$E$36)*(DATE($C$3,$AI$3,1)&lt;Reservas!$F$7:$F$36))&gt;0,"R",IF(SUMPRODUCT((Reservas!$B$7:$B$36=$B16)*(Reservas!$M$7:$M$36="Concluída")*(DATE($C$3,$AI$3,1)&gt;=Reservas!$E$7:$E$36)*(DATE($C$3,$AI$3,1)&lt;Reservas!$F$7:$F$36))&gt;0,"C",""))))</f>
        <v/>
      </c>
      <c r="D16" s="71">
        <f>IF(2&gt;DAY(EOMONTH(DATE($C$3,$AI$3,1),0)),"x",IF(SUMPRODUCT((Reservas!$B$7:$B$36=$B16)*(Reservas!$M$7:$M$36="Em andamento")*(DATE($C$3,$AI$3,2)&gt;=Reservas!$E$7:$E$36)*(DATE($C$3,$AI$3,2)&lt;Reservas!$F$7:$F$36))&gt;0,"H",IF(SUMPRODUCT((Reservas!$B$7:$B$36=$B16)*(Reservas!$M$7:$M$36="Confirmada")*(DATE($C$3,$AI$3,2)&gt;=Reservas!$E$7:$E$36)*(DATE($C$3,$AI$3,2)&lt;Reservas!$F$7:$F$36))&gt;0,"R",IF(SUMPRODUCT((Reservas!$B$7:$B$36=$B16)*(Reservas!$M$7:$M$36="Concluída")*(DATE($C$3,$AI$3,2)&gt;=Reservas!$E$7:$E$36)*(DATE($C$3,$AI$3,2)&lt;Reservas!$F$7:$F$36))&gt;0,"C",""))))</f>
        <v/>
      </c>
      <c r="E16" s="71">
        <f>IF(3&gt;DAY(EOMONTH(DATE($C$3,$AI$3,1),0)),"x",IF(SUMPRODUCT((Reservas!$B$7:$B$36=$B16)*(Reservas!$M$7:$M$36="Em andamento")*(DATE($C$3,$AI$3,3)&gt;=Reservas!$E$7:$E$36)*(DATE($C$3,$AI$3,3)&lt;Reservas!$F$7:$F$36))&gt;0,"H",IF(SUMPRODUCT((Reservas!$B$7:$B$36=$B16)*(Reservas!$M$7:$M$36="Confirmada")*(DATE($C$3,$AI$3,3)&gt;=Reservas!$E$7:$E$36)*(DATE($C$3,$AI$3,3)&lt;Reservas!$F$7:$F$36))&gt;0,"R",IF(SUMPRODUCT((Reservas!$B$7:$B$36=$B16)*(Reservas!$M$7:$M$36="Concluída")*(DATE($C$3,$AI$3,3)&gt;=Reservas!$E$7:$E$36)*(DATE($C$3,$AI$3,3)&lt;Reservas!$F$7:$F$36))&gt;0,"C",""))))</f>
        <v/>
      </c>
      <c r="F16" s="71">
        <f>IF(4&gt;DAY(EOMONTH(DATE($C$3,$AI$3,1),0)),"x",IF(SUMPRODUCT((Reservas!$B$7:$B$36=$B16)*(Reservas!$M$7:$M$36="Em andamento")*(DATE($C$3,$AI$3,4)&gt;=Reservas!$E$7:$E$36)*(DATE($C$3,$AI$3,4)&lt;Reservas!$F$7:$F$36))&gt;0,"H",IF(SUMPRODUCT((Reservas!$B$7:$B$36=$B16)*(Reservas!$M$7:$M$36="Confirmada")*(DATE($C$3,$AI$3,4)&gt;=Reservas!$E$7:$E$36)*(DATE($C$3,$AI$3,4)&lt;Reservas!$F$7:$F$36))&gt;0,"R",IF(SUMPRODUCT((Reservas!$B$7:$B$36=$B16)*(Reservas!$M$7:$M$36="Concluída")*(DATE($C$3,$AI$3,4)&gt;=Reservas!$E$7:$E$36)*(DATE($C$3,$AI$3,4)&lt;Reservas!$F$7:$F$36))&gt;0,"C",""))))</f>
        <v/>
      </c>
      <c r="G16" s="71">
        <f>IF(5&gt;DAY(EOMONTH(DATE($C$3,$AI$3,1),0)),"x",IF(SUMPRODUCT((Reservas!$B$7:$B$36=$B16)*(Reservas!$M$7:$M$36="Em andamento")*(DATE($C$3,$AI$3,5)&gt;=Reservas!$E$7:$E$36)*(DATE($C$3,$AI$3,5)&lt;Reservas!$F$7:$F$36))&gt;0,"H",IF(SUMPRODUCT((Reservas!$B$7:$B$36=$B16)*(Reservas!$M$7:$M$36="Confirmada")*(DATE($C$3,$AI$3,5)&gt;=Reservas!$E$7:$E$36)*(DATE($C$3,$AI$3,5)&lt;Reservas!$F$7:$F$36))&gt;0,"R",IF(SUMPRODUCT((Reservas!$B$7:$B$36=$B16)*(Reservas!$M$7:$M$36="Concluída")*(DATE($C$3,$AI$3,5)&gt;=Reservas!$E$7:$E$36)*(DATE($C$3,$AI$3,5)&lt;Reservas!$F$7:$F$36))&gt;0,"C",""))))</f>
        <v/>
      </c>
      <c r="H16" s="71">
        <f>IF(6&gt;DAY(EOMONTH(DATE($C$3,$AI$3,1),0)),"x",IF(SUMPRODUCT((Reservas!$B$7:$B$36=$B16)*(Reservas!$M$7:$M$36="Em andamento")*(DATE($C$3,$AI$3,6)&gt;=Reservas!$E$7:$E$36)*(DATE($C$3,$AI$3,6)&lt;Reservas!$F$7:$F$36))&gt;0,"H",IF(SUMPRODUCT((Reservas!$B$7:$B$36=$B16)*(Reservas!$M$7:$M$36="Confirmada")*(DATE($C$3,$AI$3,6)&gt;=Reservas!$E$7:$E$36)*(DATE($C$3,$AI$3,6)&lt;Reservas!$F$7:$F$36))&gt;0,"R",IF(SUMPRODUCT((Reservas!$B$7:$B$36=$B16)*(Reservas!$M$7:$M$36="Concluída")*(DATE($C$3,$AI$3,6)&gt;=Reservas!$E$7:$E$36)*(DATE($C$3,$AI$3,6)&lt;Reservas!$F$7:$F$36))&gt;0,"C",""))))</f>
        <v/>
      </c>
      <c r="I16" s="71">
        <f>IF(7&gt;DAY(EOMONTH(DATE($C$3,$AI$3,1),0)),"x",IF(SUMPRODUCT((Reservas!$B$7:$B$36=$B16)*(Reservas!$M$7:$M$36="Em andamento")*(DATE($C$3,$AI$3,7)&gt;=Reservas!$E$7:$E$36)*(DATE($C$3,$AI$3,7)&lt;Reservas!$F$7:$F$36))&gt;0,"H",IF(SUMPRODUCT((Reservas!$B$7:$B$36=$B16)*(Reservas!$M$7:$M$36="Confirmada")*(DATE($C$3,$AI$3,7)&gt;=Reservas!$E$7:$E$36)*(DATE($C$3,$AI$3,7)&lt;Reservas!$F$7:$F$36))&gt;0,"R",IF(SUMPRODUCT((Reservas!$B$7:$B$36=$B16)*(Reservas!$M$7:$M$36="Concluída")*(DATE($C$3,$AI$3,7)&gt;=Reservas!$E$7:$E$36)*(DATE($C$3,$AI$3,7)&lt;Reservas!$F$7:$F$36))&gt;0,"C",""))))</f>
        <v/>
      </c>
      <c r="J16" s="71">
        <f>IF(8&gt;DAY(EOMONTH(DATE($C$3,$AI$3,1),0)),"x",IF(SUMPRODUCT((Reservas!$B$7:$B$36=$B16)*(Reservas!$M$7:$M$36="Em andamento")*(DATE($C$3,$AI$3,8)&gt;=Reservas!$E$7:$E$36)*(DATE($C$3,$AI$3,8)&lt;Reservas!$F$7:$F$36))&gt;0,"H",IF(SUMPRODUCT((Reservas!$B$7:$B$36=$B16)*(Reservas!$M$7:$M$36="Confirmada")*(DATE($C$3,$AI$3,8)&gt;=Reservas!$E$7:$E$36)*(DATE($C$3,$AI$3,8)&lt;Reservas!$F$7:$F$36))&gt;0,"R",IF(SUMPRODUCT((Reservas!$B$7:$B$36=$B16)*(Reservas!$M$7:$M$36="Concluída")*(DATE($C$3,$AI$3,8)&gt;=Reservas!$E$7:$E$36)*(DATE($C$3,$AI$3,8)&lt;Reservas!$F$7:$F$36))&gt;0,"C",""))))</f>
        <v/>
      </c>
      <c r="K16" s="71">
        <f>IF(9&gt;DAY(EOMONTH(DATE($C$3,$AI$3,1),0)),"x",IF(SUMPRODUCT((Reservas!$B$7:$B$36=$B16)*(Reservas!$M$7:$M$36="Em andamento")*(DATE($C$3,$AI$3,9)&gt;=Reservas!$E$7:$E$36)*(DATE($C$3,$AI$3,9)&lt;Reservas!$F$7:$F$36))&gt;0,"H",IF(SUMPRODUCT((Reservas!$B$7:$B$36=$B16)*(Reservas!$M$7:$M$36="Confirmada")*(DATE($C$3,$AI$3,9)&gt;=Reservas!$E$7:$E$36)*(DATE($C$3,$AI$3,9)&lt;Reservas!$F$7:$F$36))&gt;0,"R",IF(SUMPRODUCT((Reservas!$B$7:$B$36=$B16)*(Reservas!$M$7:$M$36="Concluída")*(DATE($C$3,$AI$3,9)&gt;=Reservas!$E$7:$E$36)*(DATE($C$3,$AI$3,9)&lt;Reservas!$F$7:$F$36))&gt;0,"C",""))))</f>
        <v/>
      </c>
      <c r="L16" s="71">
        <f>IF(10&gt;DAY(EOMONTH(DATE($C$3,$AI$3,1),0)),"x",IF(SUMPRODUCT((Reservas!$B$7:$B$36=$B16)*(Reservas!$M$7:$M$36="Em andamento")*(DATE($C$3,$AI$3,10)&gt;=Reservas!$E$7:$E$36)*(DATE($C$3,$AI$3,10)&lt;Reservas!$F$7:$F$36))&gt;0,"H",IF(SUMPRODUCT((Reservas!$B$7:$B$36=$B16)*(Reservas!$M$7:$M$36="Confirmada")*(DATE($C$3,$AI$3,10)&gt;=Reservas!$E$7:$E$36)*(DATE($C$3,$AI$3,10)&lt;Reservas!$F$7:$F$36))&gt;0,"R",IF(SUMPRODUCT((Reservas!$B$7:$B$36=$B16)*(Reservas!$M$7:$M$36="Concluída")*(DATE($C$3,$AI$3,10)&gt;=Reservas!$E$7:$E$36)*(DATE($C$3,$AI$3,10)&lt;Reservas!$F$7:$F$36))&gt;0,"C",""))))</f>
        <v/>
      </c>
      <c r="M16" s="71">
        <f>IF(11&gt;DAY(EOMONTH(DATE($C$3,$AI$3,1),0)),"x",IF(SUMPRODUCT((Reservas!$B$7:$B$36=$B16)*(Reservas!$M$7:$M$36="Em andamento")*(DATE($C$3,$AI$3,11)&gt;=Reservas!$E$7:$E$36)*(DATE($C$3,$AI$3,11)&lt;Reservas!$F$7:$F$36))&gt;0,"H",IF(SUMPRODUCT((Reservas!$B$7:$B$36=$B16)*(Reservas!$M$7:$M$36="Confirmada")*(DATE($C$3,$AI$3,11)&gt;=Reservas!$E$7:$E$36)*(DATE($C$3,$AI$3,11)&lt;Reservas!$F$7:$F$36))&gt;0,"R",IF(SUMPRODUCT((Reservas!$B$7:$B$36=$B16)*(Reservas!$M$7:$M$36="Concluída")*(DATE($C$3,$AI$3,11)&gt;=Reservas!$E$7:$E$36)*(DATE($C$3,$AI$3,11)&lt;Reservas!$F$7:$F$36))&gt;0,"C",""))))</f>
        <v/>
      </c>
      <c r="N16" s="71">
        <f>IF(12&gt;DAY(EOMONTH(DATE($C$3,$AI$3,1),0)),"x",IF(SUMPRODUCT((Reservas!$B$7:$B$36=$B16)*(Reservas!$M$7:$M$36="Em andamento")*(DATE($C$3,$AI$3,12)&gt;=Reservas!$E$7:$E$36)*(DATE($C$3,$AI$3,12)&lt;Reservas!$F$7:$F$36))&gt;0,"H",IF(SUMPRODUCT((Reservas!$B$7:$B$36=$B16)*(Reservas!$M$7:$M$36="Confirmada")*(DATE($C$3,$AI$3,12)&gt;=Reservas!$E$7:$E$36)*(DATE($C$3,$AI$3,12)&lt;Reservas!$F$7:$F$36))&gt;0,"R",IF(SUMPRODUCT((Reservas!$B$7:$B$36=$B16)*(Reservas!$M$7:$M$36="Concluída")*(DATE($C$3,$AI$3,12)&gt;=Reservas!$E$7:$E$36)*(DATE($C$3,$AI$3,12)&lt;Reservas!$F$7:$F$36))&gt;0,"C",""))))</f>
        <v/>
      </c>
      <c r="O16" s="71">
        <f>IF(13&gt;DAY(EOMONTH(DATE($C$3,$AI$3,1),0)),"x",IF(SUMPRODUCT((Reservas!$B$7:$B$36=$B16)*(Reservas!$M$7:$M$36="Em andamento")*(DATE($C$3,$AI$3,13)&gt;=Reservas!$E$7:$E$36)*(DATE($C$3,$AI$3,13)&lt;Reservas!$F$7:$F$36))&gt;0,"H",IF(SUMPRODUCT((Reservas!$B$7:$B$36=$B16)*(Reservas!$M$7:$M$36="Confirmada")*(DATE($C$3,$AI$3,13)&gt;=Reservas!$E$7:$E$36)*(DATE($C$3,$AI$3,13)&lt;Reservas!$F$7:$F$36))&gt;0,"R",IF(SUMPRODUCT((Reservas!$B$7:$B$36=$B16)*(Reservas!$M$7:$M$36="Concluída")*(DATE($C$3,$AI$3,13)&gt;=Reservas!$E$7:$E$36)*(DATE($C$3,$AI$3,13)&lt;Reservas!$F$7:$F$36))&gt;0,"C",""))))</f>
        <v/>
      </c>
      <c r="P16" s="71">
        <f>IF(14&gt;DAY(EOMONTH(DATE($C$3,$AI$3,1),0)),"x",IF(SUMPRODUCT((Reservas!$B$7:$B$36=$B16)*(Reservas!$M$7:$M$36="Em andamento")*(DATE($C$3,$AI$3,14)&gt;=Reservas!$E$7:$E$36)*(DATE($C$3,$AI$3,14)&lt;Reservas!$F$7:$F$36))&gt;0,"H",IF(SUMPRODUCT((Reservas!$B$7:$B$36=$B16)*(Reservas!$M$7:$M$36="Confirmada")*(DATE($C$3,$AI$3,14)&gt;=Reservas!$E$7:$E$36)*(DATE($C$3,$AI$3,14)&lt;Reservas!$F$7:$F$36))&gt;0,"R",IF(SUMPRODUCT((Reservas!$B$7:$B$36=$B16)*(Reservas!$M$7:$M$36="Concluída")*(DATE($C$3,$AI$3,14)&gt;=Reservas!$E$7:$E$36)*(DATE($C$3,$AI$3,14)&lt;Reservas!$F$7:$F$36))&gt;0,"C",""))))</f>
        <v/>
      </c>
      <c r="Q16" s="71">
        <f>IF(15&gt;DAY(EOMONTH(DATE($C$3,$AI$3,1),0)),"x",IF(SUMPRODUCT((Reservas!$B$7:$B$36=$B16)*(Reservas!$M$7:$M$36="Em andamento")*(DATE($C$3,$AI$3,15)&gt;=Reservas!$E$7:$E$36)*(DATE($C$3,$AI$3,15)&lt;Reservas!$F$7:$F$36))&gt;0,"H",IF(SUMPRODUCT((Reservas!$B$7:$B$36=$B16)*(Reservas!$M$7:$M$36="Confirmada")*(DATE($C$3,$AI$3,15)&gt;=Reservas!$E$7:$E$36)*(DATE($C$3,$AI$3,15)&lt;Reservas!$F$7:$F$36))&gt;0,"R",IF(SUMPRODUCT((Reservas!$B$7:$B$36=$B16)*(Reservas!$M$7:$M$36="Concluída")*(DATE($C$3,$AI$3,15)&gt;=Reservas!$E$7:$E$36)*(DATE($C$3,$AI$3,15)&lt;Reservas!$F$7:$F$36))&gt;0,"C",""))))</f>
        <v/>
      </c>
      <c r="R16" s="71">
        <f>IF(16&gt;DAY(EOMONTH(DATE($C$3,$AI$3,1),0)),"x",IF(SUMPRODUCT((Reservas!$B$7:$B$36=$B16)*(Reservas!$M$7:$M$36="Em andamento")*(DATE($C$3,$AI$3,16)&gt;=Reservas!$E$7:$E$36)*(DATE($C$3,$AI$3,16)&lt;Reservas!$F$7:$F$36))&gt;0,"H",IF(SUMPRODUCT((Reservas!$B$7:$B$36=$B16)*(Reservas!$M$7:$M$36="Confirmada")*(DATE($C$3,$AI$3,16)&gt;=Reservas!$E$7:$E$36)*(DATE($C$3,$AI$3,16)&lt;Reservas!$F$7:$F$36))&gt;0,"R",IF(SUMPRODUCT((Reservas!$B$7:$B$36=$B16)*(Reservas!$M$7:$M$36="Concluída")*(DATE($C$3,$AI$3,16)&gt;=Reservas!$E$7:$E$36)*(DATE($C$3,$AI$3,16)&lt;Reservas!$F$7:$F$36))&gt;0,"C",""))))</f>
        <v/>
      </c>
      <c r="S16" s="71">
        <f>IF(17&gt;DAY(EOMONTH(DATE($C$3,$AI$3,1),0)),"x",IF(SUMPRODUCT((Reservas!$B$7:$B$36=$B16)*(Reservas!$M$7:$M$36="Em andamento")*(DATE($C$3,$AI$3,17)&gt;=Reservas!$E$7:$E$36)*(DATE($C$3,$AI$3,17)&lt;Reservas!$F$7:$F$36))&gt;0,"H",IF(SUMPRODUCT((Reservas!$B$7:$B$36=$B16)*(Reservas!$M$7:$M$36="Confirmada")*(DATE($C$3,$AI$3,17)&gt;=Reservas!$E$7:$E$36)*(DATE($C$3,$AI$3,17)&lt;Reservas!$F$7:$F$36))&gt;0,"R",IF(SUMPRODUCT((Reservas!$B$7:$B$36=$B16)*(Reservas!$M$7:$M$36="Concluída")*(DATE($C$3,$AI$3,17)&gt;=Reservas!$E$7:$E$36)*(DATE($C$3,$AI$3,17)&lt;Reservas!$F$7:$F$36))&gt;0,"C",""))))</f>
        <v/>
      </c>
      <c r="T16" s="71">
        <f>IF(18&gt;DAY(EOMONTH(DATE($C$3,$AI$3,1),0)),"x",IF(SUMPRODUCT((Reservas!$B$7:$B$36=$B16)*(Reservas!$M$7:$M$36="Em andamento")*(DATE($C$3,$AI$3,18)&gt;=Reservas!$E$7:$E$36)*(DATE($C$3,$AI$3,18)&lt;Reservas!$F$7:$F$36))&gt;0,"H",IF(SUMPRODUCT((Reservas!$B$7:$B$36=$B16)*(Reservas!$M$7:$M$36="Confirmada")*(DATE($C$3,$AI$3,18)&gt;=Reservas!$E$7:$E$36)*(DATE($C$3,$AI$3,18)&lt;Reservas!$F$7:$F$36))&gt;0,"R",IF(SUMPRODUCT((Reservas!$B$7:$B$36=$B16)*(Reservas!$M$7:$M$36="Concluída")*(DATE($C$3,$AI$3,18)&gt;=Reservas!$E$7:$E$36)*(DATE($C$3,$AI$3,18)&lt;Reservas!$F$7:$F$36))&gt;0,"C",""))))</f>
        <v/>
      </c>
      <c r="U16" s="71">
        <f>IF(19&gt;DAY(EOMONTH(DATE($C$3,$AI$3,1),0)),"x",IF(SUMPRODUCT((Reservas!$B$7:$B$36=$B16)*(Reservas!$M$7:$M$36="Em andamento")*(DATE($C$3,$AI$3,19)&gt;=Reservas!$E$7:$E$36)*(DATE($C$3,$AI$3,19)&lt;Reservas!$F$7:$F$36))&gt;0,"H",IF(SUMPRODUCT((Reservas!$B$7:$B$36=$B16)*(Reservas!$M$7:$M$36="Confirmada")*(DATE($C$3,$AI$3,19)&gt;=Reservas!$E$7:$E$36)*(DATE($C$3,$AI$3,19)&lt;Reservas!$F$7:$F$36))&gt;0,"R",IF(SUMPRODUCT((Reservas!$B$7:$B$36=$B16)*(Reservas!$M$7:$M$36="Concluída")*(DATE($C$3,$AI$3,19)&gt;=Reservas!$E$7:$E$36)*(DATE($C$3,$AI$3,19)&lt;Reservas!$F$7:$F$36))&gt;0,"C",""))))</f>
        <v/>
      </c>
      <c r="V16" s="71">
        <f>IF(20&gt;DAY(EOMONTH(DATE($C$3,$AI$3,1),0)),"x",IF(SUMPRODUCT((Reservas!$B$7:$B$36=$B16)*(Reservas!$M$7:$M$36="Em andamento")*(DATE($C$3,$AI$3,20)&gt;=Reservas!$E$7:$E$36)*(DATE($C$3,$AI$3,20)&lt;Reservas!$F$7:$F$36))&gt;0,"H",IF(SUMPRODUCT((Reservas!$B$7:$B$36=$B16)*(Reservas!$M$7:$M$36="Confirmada")*(DATE($C$3,$AI$3,20)&gt;=Reservas!$E$7:$E$36)*(DATE($C$3,$AI$3,20)&lt;Reservas!$F$7:$F$36))&gt;0,"R",IF(SUMPRODUCT((Reservas!$B$7:$B$36=$B16)*(Reservas!$M$7:$M$36="Concluída")*(DATE($C$3,$AI$3,20)&gt;=Reservas!$E$7:$E$36)*(DATE($C$3,$AI$3,20)&lt;Reservas!$F$7:$F$36))&gt;0,"C",""))))</f>
        <v/>
      </c>
      <c r="W16" s="71">
        <f>IF(21&gt;DAY(EOMONTH(DATE($C$3,$AI$3,1),0)),"x",IF(SUMPRODUCT((Reservas!$B$7:$B$36=$B16)*(Reservas!$M$7:$M$36="Em andamento")*(DATE($C$3,$AI$3,21)&gt;=Reservas!$E$7:$E$36)*(DATE($C$3,$AI$3,21)&lt;Reservas!$F$7:$F$36))&gt;0,"H",IF(SUMPRODUCT((Reservas!$B$7:$B$36=$B16)*(Reservas!$M$7:$M$36="Confirmada")*(DATE($C$3,$AI$3,21)&gt;=Reservas!$E$7:$E$36)*(DATE($C$3,$AI$3,21)&lt;Reservas!$F$7:$F$36))&gt;0,"R",IF(SUMPRODUCT((Reservas!$B$7:$B$36=$B16)*(Reservas!$M$7:$M$36="Concluída")*(DATE($C$3,$AI$3,21)&gt;=Reservas!$E$7:$E$36)*(DATE($C$3,$AI$3,21)&lt;Reservas!$F$7:$F$36))&gt;0,"C",""))))</f>
        <v/>
      </c>
      <c r="X16" s="71">
        <f>IF(22&gt;DAY(EOMONTH(DATE($C$3,$AI$3,1),0)),"x",IF(SUMPRODUCT((Reservas!$B$7:$B$36=$B16)*(Reservas!$M$7:$M$36="Em andamento")*(DATE($C$3,$AI$3,22)&gt;=Reservas!$E$7:$E$36)*(DATE($C$3,$AI$3,22)&lt;Reservas!$F$7:$F$36))&gt;0,"H",IF(SUMPRODUCT((Reservas!$B$7:$B$36=$B16)*(Reservas!$M$7:$M$36="Confirmada")*(DATE($C$3,$AI$3,22)&gt;=Reservas!$E$7:$E$36)*(DATE($C$3,$AI$3,22)&lt;Reservas!$F$7:$F$36))&gt;0,"R",IF(SUMPRODUCT((Reservas!$B$7:$B$36=$B16)*(Reservas!$M$7:$M$36="Concluída")*(DATE($C$3,$AI$3,22)&gt;=Reservas!$E$7:$E$36)*(DATE($C$3,$AI$3,22)&lt;Reservas!$F$7:$F$36))&gt;0,"C",""))))</f>
        <v/>
      </c>
      <c r="Y16" s="71">
        <f>IF(23&gt;DAY(EOMONTH(DATE($C$3,$AI$3,1),0)),"x",IF(SUMPRODUCT((Reservas!$B$7:$B$36=$B16)*(Reservas!$M$7:$M$36="Em andamento")*(DATE($C$3,$AI$3,23)&gt;=Reservas!$E$7:$E$36)*(DATE($C$3,$AI$3,23)&lt;Reservas!$F$7:$F$36))&gt;0,"H",IF(SUMPRODUCT((Reservas!$B$7:$B$36=$B16)*(Reservas!$M$7:$M$36="Confirmada")*(DATE($C$3,$AI$3,23)&gt;=Reservas!$E$7:$E$36)*(DATE($C$3,$AI$3,23)&lt;Reservas!$F$7:$F$36))&gt;0,"R",IF(SUMPRODUCT((Reservas!$B$7:$B$36=$B16)*(Reservas!$M$7:$M$36="Concluída")*(DATE($C$3,$AI$3,23)&gt;=Reservas!$E$7:$E$36)*(DATE($C$3,$AI$3,23)&lt;Reservas!$F$7:$F$36))&gt;0,"C",""))))</f>
        <v/>
      </c>
      <c r="Z16" s="71">
        <f>IF(24&gt;DAY(EOMONTH(DATE($C$3,$AI$3,1),0)),"x",IF(SUMPRODUCT((Reservas!$B$7:$B$36=$B16)*(Reservas!$M$7:$M$36="Em andamento")*(DATE($C$3,$AI$3,24)&gt;=Reservas!$E$7:$E$36)*(DATE($C$3,$AI$3,24)&lt;Reservas!$F$7:$F$36))&gt;0,"H",IF(SUMPRODUCT((Reservas!$B$7:$B$36=$B16)*(Reservas!$M$7:$M$36="Confirmada")*(DATE($C$3,$AI$3,24)&gt;=Reservas!$E$7:$E$36)*(DATE($C$3,$AI$3,24)&lt;Reservas!$F$7:$F$36))&gt;0,"R",IF(SUMPRODUCT((Reservas!$B$7:$B$36=$B16)*(Reservas!$M$7:$M$36="Concluída")*(DATE($C$3,$AI$3,24)&gt;=Reservas!$E$7:$E$36)*(DATE($C$3,$AI$3,24)&lt;Reservas!$F$7:$F$36))&gt;0,"C",""))))</f>
        <v/>
      </c>
      <c r="AA16" s="71">
        <f>IF(25&gt;DAY(EOMONTH(DATE($C$3,$AI$3,1),0)),"x",IF(SUMPRODUCT((Reservas!$B$7:$B$36=$B16)*(Reservas!$M$7:$M$36="Em andamento")*(DATE($C$3,$AI$3,25)&gt;=Reservas!$E$7:$E$36)*(DATE($C$3,$AI$3,25)&lt;Reservas!$F$7:$F$36))&gt;0,"H",IF(SUMPRODUCT((Reservas!$B$7:$B$36=$B16)*(Reservas!$M$7:$M$36="Confirmada")*(DATE($C$3,$AI$3,25)&gt;=Reservas!$E$7:$E$36)*(DATE($C$3,$AI$3,25)&lt;Reservas!$F$7:$F$36))&gt;0,"R",IF(SUMPRODUCT((Reservas!$B$7:$B$36=$B16)*(Reservas!$M$7:$M$36="Concluída")*(DATE($C$3,$AI$3,25)&gt;=Reservas!$E$7:$E$36)*(DATE($C$3,$AI$3,25)&lt;Reservas!$F$7:$F$36))&gt;0,"C",""))))</f>
        <v/>
      </c>
      <c r="AB16" s="71">
        <f>IF(26&gt;DAY(EOMONTH(DATE($C$3,$AI$3,1),0)),"x",IF(SUMPRODUCT((Reservas!$B$7:$B$36=$B16)*(Reservas!$M$7:$M$36="Em andamento")*(DATE($C$3,$AI$3,26)&gt;=Reservas!$E$7:$E$36)*(DATE($C$3,$AI$3,26)&lt;Reservas!$F$7:$F$36))&gt;0,"H",IF(SUMPRODUCT((Reservas!$B$7:$B$36=$B16)*(Reservas!$M$7:$M$36="Confirmada")*(DATE($C$3,$AI$3,26)&gt;=Reservas!$E$7:$E$36)*(DATE($C$3,$AI$3,26)&lt;Reservas!$F$7:$F$36))&gt;0,"R",IF(SUMPRODUCT((Reservas!$B$7:$B$36=$B16)*(Reservas!$M$7:$M$36="Concluída")*(DATE($C$3,$AI$3,26)&gt;=Reservas!$E$7:$E$36)*(DATE($C$3,$AI$3,26)&lt;Reservas!$F$7:$F$36))&gt;0,"C",""))))</f>
        <v/>
      </c>
      <c r="AC16" s="71">
        <f>IF(27&gt;DAY(EOMONTH(DATE($C$3,$AI$3,1),0)),"x",IF(SUMPRODUCT((Reservas!$B$7:$B$36=$B16)*(Reservas!$M$7:$M$36="Em andamento")*(DATE($C$3,$AI$3,27)&gt;=Reservas!$E$7:$E$36)*(DATE($C$3,$AI$3,27)&lt;Reservas!$F$7:$F$36))&gt;0,"H",IF(SUMPRODUCT((Reservas!$B$7:$B$36=$B16)*(Reservas!$M$7:$M$36="Confirmada")*(DATE($C$3,$AI$3,27)&gt;=Reservas!$E$7:$E$36)*(DATE($C$3,$AI$3,27)&lt;Reservas!$F$7:$F$36))&gt;0,"R",IF(SUMPRODUCT((Reservas!$B$7:$B$36=$B16)*(Reservas!$M$7:$M$36="Concluída")*(DATE($C$3,$AI$3,27)&gt;=Reservas!$E$7:$E$36)*(DATE($C$3,$AI$3,27)&lt;Reservas!$F$7:$F$36))&gt;0,"C",""))))</f>
        <v/>
      </c>
      <c r="AD16" s="71">
        <f>IF(28&gt;DAY(EOMONTH(DATE($C$3,$AI$3,1),0)),"x",IF(SUMPRODUCT((Reservas!$B$7:$B$36=$B16)*(Reservas!$M$7:$M$36="Em andamento")*(DATE($C$3,$AI$3,28)&gt;=Reservas!$E$7:$E$36)*(DATE($C$3,$AI$3,28)&lt;Reservas!$F$7:$F$36))&gt;0,"H",IF(SUMPRODUCT((Reservas!$B$7:$B$36=$B16)*(Reservas!$M$7:$M$36="Confirmada")*(DATE($C$3,$AI$3,28)&gt;=Reservas!$E$7:$E$36)*(DATE($C$3,$AI$3,28)&lt;Reservas!$F$7:$F$36))&gt;0,"R",IF(SUMPRODUCT((Reservas!$B$7:$B$36=$B16)*(Reservas!$M$7:$M$36="Concluída")*(DATE($C$3,$AI$3,28)&gt;=Reservas!$E$7:$E$36)*(DATE($C$3,$AI$3,28)&lt;Reservas!$F$7:$F$36))&gt;0,"C",""))))</f>
        <v/>
      </c>
      <c r="AE16" s="71">
        <f>IF(29&gt;DAY(EOMONTH(DATE($C$3,$AI$3,1),0)),"x",IF(SUMPRODUCT((Reservas!$B$7:$B$36=$B16)*(Reservas!$M$7:$M$36="Em andamento")*(DATE($C$3,$AI$3,29)&gt;=Reservas!$E$7:$E$36)*(DATE($C$3,$AI$3,29)&lt;Reservas!$F$7:$F$36))&gt;0,"H",IF(SUMPRODUCT((Reservas!$B$7:$B$36=$B16)*(Reservas!$M$7:$M$36="Confirmada")*(DATE($C$3,$AI$3,29)&gt;=Reservas!$E$7:$E$36)*(DATE($C$3,$AI$3,29)&lt;Reservas!$F$7:$F$36))&gt;0,"R",IF(SUMPRODUCT((Reservas!$B$7:$B$36=$B16)*(Reservas!$M$7:$M$36="Concluída")*(DATE($C$3,$AI$3,29)&gt;=Reservas!$E$7:$E$36)*(DATE($C$3,$AI$3,29)&lt;Reservas!$F$7:$F$36))&gt;0,"C",""))))</f>
        <v/>
      </c>
      <c r="AF16" s="71">
        <f>IF(30&gt;DAY(EOMONTH(DATE($C$3,$AI$3,1),0)),"x",IF(SUMPRODUCT((Reservas!$B$7:$B$36=$B16)*(Reservas!$M$7:$M$36="Em andamento")*(DATE($C$3,$AI$3,30)&gt;=Reservas!$E$7:$E$36)*(DATE($C$3,$AI$3,30)&lt;Reservas!$F$7:$F$36))&gt;0,"H",IF(SUMPRODUCT((Reservas!$B$7:$B$36=$B16)*(Reservas!$M$7:$M$36="Confirmada")*(DATE($C$3,$AI$3,30)&gt;=Reservas!$E$7:$E$36)*(DATE($C$3,$AI$3,30)&lt;Reservas!$F$7:$F$36))&gt;0,"R",IF(SUMPRODUCT((Reservas!$B$7:$B$36=$B16)*(Reservas!$M$7:$M$36="Concluída")*(DATE($C$3,$AI$3,30)&gt;=Reservas!$E$7:$E$36)*(DATE($C$3,$AI$3,30)&lt;Reservas!$F$7:$F$36))&gt;0,"C",""))))</f>
        <v/>
      </c>
      <c r="AG16" s="71">
        <f>IF(31&gt;DAY(EOMONTH(DATE($C$3,$AI$3,1),0)),"x",IF(SUMPRODUCT((Reservas!$B$7:$B$36=$B16)*(Reservas!$M$7:$M$36="Em andamento")*(DATE($C$3,$AI$3,31)&gt;=Reservas!$E$7:$E$36)*(DATE($C$3,$AI$3,31)&lt;Reservas!$F$7:$F$36))&gt;0,"H",IF(SUMPRODUCT((Reservas!$B$7:$B$36=$B16)*(Reservas!$M$7:$M$36="Confirmada")*(DATE($C$3,$AI$3,31)&gt;=Reservas!$E$7:$E$36)*(DATE($C$3,$AI$3,31)&lt;Reservas!$F$7:$F$36))&gt;0,"R",IF(SUMPRODUCT((Reservas!$B$7:$B$36=$B16)*(Reservas!$M$7:$M$36="Concluída")*(DATE($C$3,$AI$3,31)&gt;=Reservas!$E$7:$E$36)*(DATE($C$3,$AI$3,31)&lt;Reservas!$F$7:$F$36))&gt;0,"C",""))))</f>
        <v/>
      </c>
    </row>
    <row r="17" ht="15" customHeight="1" s="37">
      <c r="B17" s="54" t="n"/>
      <c r="C17" s="71">
        <f>IF(1&gt;DAY(EOMONTH(DATE($C$3,$AI$3,1),0)),"x",IF(SUMPRODUCT((Reservas!$B$7:$B$36=$B17)*(Reservas!$M$7:$M$36="Em andamento")*(DATE($C$3,$AI$3,1)&gt;=Reservas!$E$7:$E$36)*(DATE($C$3,$AI$3,1)&lt;Reservas!$F$7:$F$36))&gt;0,"H",IF(SUMPRODUCT((Reservas!$B$7:$B$36=$B17)*(Reservas!$M$7:$M$36="Confirmada")*(DATE($C$3,$AI$3,1)&gt;=Reservas!$E$7:$E$36)*(DATE($C$3,$AI$3,1)&lt;Reservas!$F$7:$F$36))&gt;0,"R",IF(SUMPRODUCT((Reservas!$B$7:$B$36=$B17)*(Reservas!$M$7:$M$36="Concluída")*(DATE($C$3,$AI$3,1)&gt;=Reservas!$E$7:$E$36)*(DATE($C$3,$AI$3,1)&lt;Reservas!$F$7:$F$36))&gt;0,"C",""))))</f>
        <v/>
      </c>
      <c r="D17" s="71">
        <f>IF(2&gt;DAY(EOMONTH(DATE($C$3,$AI$3,1),0)),"x",IF(SUMPRODUCT((Reservas!$B$7:$B$36=$B17)*(Reservas!$M$7:$M$36="Em andamento")*(DATE($C$3,$AI$3,2)&gt;=Reservas!$E$7:$E$36)*(DATE($C$3,$AI$3,2)&lt;Reservas!$F$7:$F$36))&gt;0,"H",IF(SUMPRODUCT((Reservas!$B$7:$B$36=$B17)*(Reservas!$M$7:$M$36="Confirmada")*(DATE($C$3,$AI$3,2)&gt;=Reservas!$E$7:$E$36)*(DATE($C$3,$AI$3,2)&lt;Reservas!$F$7:$F$36))&gt;0,"R",IF(SUMPRODUCT((Reservas!$B$7:$B$36=$B17)*(Reservas!$M$7:$M$36="Concluída")*(DATE($C$3,$AI$3,2)&gt;=Reservas!$E$7:$E$36)*(DATE($C$3,$AI$3,2)&lt;Reservas!$F$7:$F$36))&gt;0,"C",""))))</f>
        <v/>
      </c>
      <c r="E17" s="71">
        <f>IF(3&gt;DAY(EOMONTH(DATE($C$3,$AI$3,1),0)),"x",IF(SUMPRODUCT((Reservas!$B$7:$B$36=$B17)*(Reservas!$M$7:$M$36="Em andamento")*(DATE($C$3,$AI$3,3)&gt;=Reservas!$E$7:$E$36)*(DATE($C$3,$AI$3,3)&lt;Reservas!$F$7:$F$36))&gt;0,"H",IF(SUMPRODUCT((Reservas!$B$7:$B$36=$B17)*(Reservas!$M$7:$M$36="Confirmada")*(DATE($C$3,$AI$3,3)&gt;=Reservas!$E$7:$E$36)*(DATE($C$3,$AI$3,3)&lt;Reservas!$F$7:$F$36))&gt;0,"R",IF(SUMPRODUCT((Reservas!$B$7:$B$36=$B17)*(Reservas!$M$7:$M$36="Concluída")*(DATE($C$3,$AI$3,3)&gt;=Reservas!$E$7:$E$36)*(DATE($C$3,$AI$3,3)&lt;Reservas!$F$7:$F$36))&gt;0,"C",""))))</f>
        <v/>
      </c>
      <c r="F17" s="71">
        <f>IF(4&gt;DAY(EOMONTH(DATE($C$3,$AI$3,1),0)),"x",IF(SUMPRODUCT((Reservas!$B$7:$B$36=$B17)*(Reservas!$M$7:$M$36="Em andamento")*(DATE($C$3,$AI$3,4)&gt;=Reservas!$E$7:$E$36)*(DATE($C$3,$AI$3,4)&lt;Reservas!$F$7:$F$36))&gt;0,"H",IF(SUMPRODUCT((Reservas!$B$7:$B$36=$B17)*(Reservas!$M$7:$M$36="Confirmada")*(DATE($C$3,$AI$3,4)&gt;=Reservas!$E$7:$E$36)*(DATE($C$3,$AI$3,4)&lt;Reservas!$F$7:$F$36))&gt;0,"R",IF(SUMPRODUCT((Reservas!$B$7:$B$36=$B17)*(Reservas!$M$7:$M$36="Concluída")*(DATE($C$3,$AI$3,4)&gt;=Reservas!$E$7:$E$36)*(DATE($C$3,$AI$3,4)&lt;Reservas!$F$7:$F$36))&gt;0,"C",""))))</f>
        <v/>
      </c>
      <c r="G17" s="71">
        <f>IF(5&gt;DAY(EOMONTH(DATE($C$3,$AI$3,1),0)),"x",IF(SUMPRODUCT((Reservas!$B$7:$B$36=$B17)*(Reservas!$M$7:$M$36="Em andamento")*(DATE($C$3,$AI$3,5)&gt;=Reservas!$E$7:$E$36)*(DATE($C$3,$AI$3,5)&lt;Reservas!$F$7:$F$36))&gt;0,"H",IF(SUMPRODUCT((Reservas!$B$7:$B$36=$B17)*(Reservas!$M$7:$M$36="Confirmada")*(DATE($C$3,$AI$3,5)&gt;=Reservas!$E$7:$E$36)*(DATE($C$3,$AI$3,5)&lt;Reservas!$F$7:$F$36))&gt;0,"R",IF(SUMPRODUCT((Reservas!$B$7:$B$36=$B17)*(Reservas!$M$7:$M$36="Concluída")*(DATE($C$3,$AI$3,5)&gt;=Reservas!$E$7:$E$36)*(DATE($C$3,$AI$3,5)&lt;Reservas!$F$7:$F$36))&gt;0,"C",""))))</f>
        <v/>
      </c>
      <c r="H17" s="71">
        <f>IF(6&gt;DAY(EOMONTH(DATE($C$3,$AI$3,1),0)),"x",IF(SUMPRODUCT((Reservas!$B$7:$B$36=$B17)*(Reservas!$M$7:$M$36="Em andamento")*(DATE($C$3,$AI$3,6)&gt;=Reservas!$E$7:$E$36)*(DATE($C$3,$AI$3,6)&lt;Reservas!$F$7:$F$36))&gt;0,"H",IF(SUMPRODUCT((Reservas!$B$7:$B$36=$B17)*(Reservas!$M$7:$M$36="Confirmada")*(DATE($C$3,$AI$3,6)&gt;=Reservas!$E$7:$E$36)*(DATE($C$3,$AI$3,6)&lt;Reservas!$F$7:$F$36))&gt;0,"R",IF(SUMPRODUCT((Reservas!$B$7:$B$36=$B17)*(Reservas!$M$7:$M$36="Concluída")*(DATE($C$3,$AI$3,6)&gt;=Reservas!$E$7:$E$36)*(DATE($C$3,$AI$3,6)&lt;Reservas!$F$7:$F$36))&gt;0,"C",""))))</f>
        <v/>
      </c>
      <c r="I17" s="71">
        <f>IF(7&gt;DAY(EOMONTH(DATE($C$3,$AI$3,1),0)),"x",IF(SUMPRODUCT((Reservas!$B$7:$B$36=$B17)*(Reservas!$M$7:$M$36="Em andamento")*(DATE($C$3,$AI$3,7)&gt;=Reservas!$E$7:$E$36)*(DATE($C$3,$AI$3,7)&lt;Reservas!$F$7:$F$36))&gt;0,"H",IF(SUMPRODUCT((Reservas!$B$7:$B$36=$B17)*(Reservas!$M$7:$M$36="Confirmada")*(DATE($C$3,$AI$3,7)&gt;=Reservas!$E$7:$E$36)*(DATE($C$3,$AI$3,7)&lt;Reservas!$F$7:$F$36))&gt;0,"R",IF(SUMPRODUCT((Reservas!$B$7:$B$36=$B17)*(Reservas!$M$7:$M$36="Concluída")*(DATE($C$3,$AI$3,7)&gt;=Reservas!$E$7:$E$36)*(DATE($C$3,$AI$3,7)&lt;Reservas!$F$7:$F$36))&gt;0,"C",""))))</f>
        <v/>
      </c>
      <c r="J17" s="71">
        <f>IF(8&gt;DAY(EOMONTH(DATE($C$3,$AI$3,1),0)),"x",IF(SUMPRODUCT((Reservas!$B$7:$B$36=$B17)*(Reservas!$M$7:$M$36="Em andamento")*(DATE($C$3,$AI$3,8)&gt;=Reservas!$E$7:$E$36)*(DATE($C$3,$AI$3,8)&lt;Reservas!$F$7:$F$36))&gt;0,"H",IF(SUMPRODUCT((Reservas!$B$7:$B$36=$B17)*(Reservas!$M$7:$M$36="Confirmada")*(DATE($C$3,$AI$3,8)&gt;=Reservas!$E$7:$E$36)*(DATE($C$3,$AI$3,8)&lt;Reservas!$F$7:$F$36))&gt;0,"R",IF(SUMPRODUCT((Reservas!$B$7:$B$36=$B17)*(Reservas!$M$7:$M$36="Concluída")*(DATE($C$3,$AI$3,8)&gt;=Reservas!$E$7:$E$36)*(DATE($C$3,$AI$3,8)&lt;Reservas!$F$7:$F$36))&gt;0,"C",""))))</f>
        <v/>
      </c>
      <c r="K17" s="71">
        <f>IF(9&gt;DAY(EOMONTH(DATE($C$3,$AI$3,1),0)),"x",IF(SUMPRODUCT((Reservas!$B$7:$B$36=$B17)*(Reservas!$M$7:$M$36="Em andamento")*(DATE($C$3,$AI$3,9)&gt;=Reservas!$E$7:$E$36)*(DATE($C$3,$AI$3,9)&lt;Reservas!$F$7:$F$36))&gt;0,"H",IF(SUMPRODUCT((Reservas!$B$7:$B$36=$B17)*(Reservas!$M$7:$M$36="Confirmada")*(DATE($C$3,$AI$3,9)&gt;=Reservas!$E$7:$E$36)*(DATE($C$3,$AI$3,9)&lt;Reservas!$F$7:$F$36))&gt;0,"R",IF(SUMPRODUCT((Reservas!$B$7:$B$36=$B17)*(Reservas!$M$7:$M$36="Concluída")*(DATE($C$3,$AI$3,9)&gt;=Reservas!$E$7:$E$36)*(DATE($C$3,$AI$3,9)&lt;Reservas!$F$7:$F$36))&gt;0,"C",""))))</f>
        <v/>
      </c>
      <c r="L17" s="71">
        <f>IF(10&gt;DAY(EOMONTH(DATE($C$3,$AI$3,1),0)),"x",IF(SUMPRODUCT((Reservas!$B$7:$B$36=$B17)*(Reservas!$M$7:$M$36="Em andamento")*(DATE($C$3,$AI$3,10)&gt;=Reservas!$E$7:$E$36)*(DATE($C$3,$AI$3,10)&lt;Reservas!$F$7:$F$36))&gt;0,"H",IF(SUMPRODUCT((Reservas!$B$7:$B$36=$B17)*(Reservas!$M$7:$M$36="Confirmada")*(DATE($C$3,$AI$3,10)&gt;=Reservas!$E$7:$E$36)*(DATE($C$3,$AI$3,10)&lt;Reservas!$F$7:$F$36))&gt;0,"R",IF(SUMPRODUCT((Reservas!$B$7:$B$36=$B17)*(Reservas!$M$7:$M$36="Concluída")*(DATE($C$3,$AI$3,10)&gt;=Reservas!$E$7:$E$36)*(DATE($C$3,$AI$3,10)&lt;Reservas!$F$7:$F$36))&gt;0,"C",""))))</f>
        <v/>
      </c>
      <c r="M17" s="71">
        <f>IF(11&gt;DAY(EOMONTH(DATE($C$3,$AI$3,1),0)),"x",IF(SUMPRODUCT((Reservas!$B$7:$B$36=$B17)*(Reservas!$M$7:$M$36="Em andamento")*(DATE($C$3,$AI$3,11)&gt;=Reservas!$E$7:$E$36)*(DATE($C$3,$AI$3,11)&lt;Reservas!$F$7:$F$36))&gt;0,"H",IF(SUMPRODUCT((Reservas!$B$7:$B$36=$B17)*(Reservas!$M$7:$M$36="Confirmada")*(DATE($C$3,$AI$3,11)&gt;=Reservas!$E$7:$E$36)*(DATE($C$3,$AI$3,11)&lt;Reservas!$F$7:$F$36))&gt;0,"R",IF(SUMPRODUCT((Reservas!$B$7:$B$36=$B17)*(Reservas!$M$7:$M$36="Concluída")*(DATE($C$3,$AI$3,11)&gt;=Reservas!$E$7:$E$36)*(DATE($C$3,$AI$3,11)&lt;Reservas!$F$7:$F$36))&gt;0,"C",""))))</f>
        <v/>
      </c>
      <c r="N17" s="71">
        <f>IF(12&gt;DAY(EOMONTH(DATE($C$3,$AI$3,1),0)),"x",IF(SUMPRODUCT((Reservas!$B$7:$B$36=$B17)*(Reservas!$M$7:$M$36="Em andamento")*(DATE($C$3,$AI$3,12)&gt;=Reservas!$E$7:$E$36)*(DATE($C$3,$AI$3,12)&lt;Reservas!$F$7:$F$36))&gt;0,"H",IF(SUMPRODUCT((Reservas!$B$7:$B$36=$B17)*(Reservas!$M$7:$M$36="Confirmada")*(DATE($C$3,$AI$3,12)&gt;=Reservas!$E$7:$E$36)*(DATE($C$3,$AI$3,12)&lt;Reservas!$F$7:$F$36))&gt;0,"R",IF(SUMPRODUCT((Reservas!$B$7:$B$36=$B17)*(Reservas!$M$7:$M$36="Concluída")*(DATE($C$3,$AI$3,12)&gt;=Reservas!$E$7:$E$36)*(DATE($C$3,$AI$3,12)&lt;Reservas!$F$7:$F$36))&gt;0,"C",""))))</f>
        <v/>
      </c>
      <c r="O17" s="71">
        <f>IF(13&gt;DAY(EOMONTH(DATE($C$3,$AI$3,1),0)),"x",IF(SUMPRODUCT((Reservas!$B$7:$B$36=$B17)*(Reservas!$M$7:$M$36="Em andamento")*(DATE($C$3,$AI$3,13)&gt;=Reservas!$E$7:$E$36)*(DATE($C$3,$AI$3,13)&lt;Reservas!$F$7:$F$36))&gt;0,"H",IF(SUMPRODUCT((Reservas!$B$7:$B$36=$B17)*(Reservas!$M$7:$M$36="Confirmada")*(DATE($C$3,$AI$3,13)&gt;=Reservas!$E$7:$E$36)*(DATE($C$3,$AI$3,13)&lt;Reservas!$F$7:$F$36))&gt;0,"R",IF(SUMPRODUCT((Reservas!$B$7:$B$36=$B17)*(Reservas!$M$7:$M$36="Concluída")*(DATE($C$3,$AI$3,13)&gt;=Reservas!$E$7:$E$36)*(DATE($C$3,$AI$3,13)&lt;Reservas!$F$7:$F$36))&gt;0,"C",""))))</f>
        <v/>
      </c>
      <c r="P17" s="71">
        <f>IF(14&gt;DAY(EOMONTH(DATE($C$3,$AI$3,1),0)),"x",IF(SUMPRODUCT((Reservas!$B$7:$B$36=$B17)*(Reservas!$M$7:$M$36="Em andamento")*(DATE($C$3,$AI$3,14)&gt;=Reservas!$E$7:$E$36)*(DATE($C$3,$AI$3,14)&lt;Reservas!$F$7:$F$36))&gt;0,"H",IF(SUMPRODUCT((Reservas!$B$7:$B$36=$B17)*(Reservas!$M$7:$M$36="Confirmada")*(DATE($C$3,$AI$3,14)&gt;=Reservas!$E$7:$E$36)*(DATE($C$3,$AI$3,14)&lt;Reservas!$F$7:$F$36))&gt;0,"R",IF(SUMPRODUCT((Reservas!$B$7:$B$36=$B17)*(Reservas!$M$7:$M$36="Concluída")*(DATE($C$3,$AI$3,14)&gt;=Reservas!$E$7:$E$36)*(DATE($C$3,$AI$3,14)&lt;Reservas!$F$7:$F$36))&gt;0,"C",""))))</f>
        <v/>
      </c>
      <c r="Q17" s="71">
        <f>IF(15&gt;DAY(EOMONTH(DATE($C$3,$AI$3,1),0)),"x",IF(SUMPRODUCT((Reservas!$B$7:$B$36=$B17)*(Reservas!$M$7:$M$36="Em andamento")*(DATE($C$3,$AI$3,15)&gt;=Reservas!$E$7:$E$36)*(DATE($C$3,$AI$3,15)&lt;Reservas!$F$7:$F$36))&gt;0,"H",IF(SUMPRODUCT((Reservas!$B$7:$B$36=$B17)*(Reservas!$M$7:$M$36="Confirmada")*(DATE($C$3,$AI$3,15)&gt;=Reservas!$E$7:$E$36)*(DATE($C$3,$AI$3,15)&lt;Reservas!$F$7:$F$36))&gt;0,"R",IF(SUMPRODUCT((Reservas!$B$7:$B$36=$B17)*(Reservas!$M$7:$M$36="Concluída")*(DATE($C$3,$AI$3,15)&gt;=Reservas!$E$7:$E$36)*(DATE($C$3,$AI$3,15)&lt;Reservas!$F$7:$F$36))&gt;0,"C",""))))</f>
        <v/>
      </c>
      <c r="R17" s="71">
        <f>IF(16&gt;DAY(EOMONTH(DATE($C$3,$AI$3,1),0)),"x",IF(SUMPRODUCT((Reservas!$B$7:$B$36=$B17)*(Reservas!$M$7:$M$36="Em andamento")*(DATE($C$3,$AI$3,16)&gt;=Reservas!$E$7:$E$36)*(DATE($C$3,$AI$3,16)&lt;Reservas!$F$7:$F$36))&gt;0,"H",IF(SUMPRODUCT((Reservas!$B$7:$B$36=$B17)*(Reservas!$M$7:$M$36="Confirmada")*(DATE($C$3,$AI$3,16)&gt;=Reservas!$E$7:$E$36)*(DATE($C$3,$AI$3,16)&lt;Reservas!$F$7:$F$36))&gt;0,"R",IF(SUMPRODUCT((Reservas!$B$7:$B$36=$B17)*(Reservas!$M$7:$M$36="Concluída")*(DATE($C$3,$AI$3,16)&gt;=Reservas!$E$7:$E$36)*(DATE($C$3,$AI$3,16)&lt;Reservas!$F$7:$F$36))&gt;0,"C",""))))</f>
        <v/>
      </c>
      <c r="S17" s="71">
        <f>IF(17&gt;DAY(EOMONTH(DATE($C$3,$AI$3,1),0)),"x",IF(SUMPRODUCT((Reservas!$B$7:$B$36=$B17)*(Reservas!$M$7:$M$36="Em andamento")*(DATE($C$3,$AI$3,17)&gt;=Reservas!$E$7:$E$36)*(DATE($C$3,$AI$3,17)&lt;Reservas!$F$7:$F$36))&gt;0,"H",IF(SUMPRODUCT((Reservas!$B$7:$B$36=$B17)*(Reservas!$M$7:$M$36="Confirmada")*(DATE($C$3,$AI$3,17)&gt;=Reservas!$E$7:$E$36)*(DATE($C$3,$AI$3,17)&lt;Reservas!$F$7:$F$36))&gt;0,"R",IF(SUMPRODUCT((Reservas!$B$7:$B$36=$B17)*(Reservas!$M$7:$M$36="Concluída")*(DATE($C$3,$AI$3,17)&gt;=Reservas!$E$7:$E$36)*(DATE($C$3,$AI$3,17)&lt;Reservas!$F$7:$F$36))&gt;0,"C",""))))</f>
        <v/>
      </c>
      <c r="T17" s="71">
        <f>IF(18&gt;DAY(EOMONTH(DATE($C$3,$AI$3,1),0)),"x",IF(SUMPRODUCT((Reservas!$B$7:$B$36=$B17)*(Reservas!$M$7:$M$36="Em andamento")*(DATE($C$3,$AI$3,18)&gt;=Reservas!$E$7:$E$36)*(DATE($C$3,$AI$3,18)&lt;Reservas!$F$7:$F$36))&gt;0,"H",IF(SUMPRODUCT((Reservas!$B$7:$B$36=$B17)*(Reservas!$M$7:$M$36="Confirmada")*(DATE($C$3,$AI$3,18)&gt;=Reservas!$E$7:$E$36)*(DATE($C$3,$AI$3,18)&lt;Reservas!$F$7:$F$36))&gt;0,"R",IF(SUMPRODUCT((Reservas!$B$7:$B$36=$B17)*(Reservas!$M$7:$M$36="Concluída")*(DATE($C$3,$AI$3,18)&gt;=Reservas!$E$7:$E$36)*(DATE($C$3,$AI$3,18)&lt;Reservas!$F$7:$F$36))&gt;0,"C",""))))</f>
        <v/>
      </c>
      <c r="U17" s="71">
        <f>IF(19&gt;DAY(EOMONTH(DATE($C$3,$AI$3,1),0)),"x",IF(SUMPRODUCT((Reservas!$B$7:$B$36=$B17)*(Reservas!$M$7:$M$36="Em andamento")*(DATE($C$3,$AI$3,19)&gt;=Reservas!$E$7:$E$36)*(DATE($C$3,$AI$3,19)&lt;Reservas!$F$7:$F$36))&gt;0,"H",IF(SUMPRODUCT((Reservas!$B$7:$B$36=$B17)*(Reservas!$M$7:$M$36="Confirmada")*(DATE($C$3,$AI$3,19)&gt;=Reservas!$E$7:$E$36)*(DATE($C$3,$AI$3,19)&lt;Reservas!$F$7:$F$36))&gt;0,"R",IF(SUMPRODUCT((Reservas!$B$7:$B$36=$B17)*(Reservas!$M$7:$M$36="Concluída")*(DATE($C$3,$AI$3,19)&gt;=Reservas!$E$7:$E$36)*(DATE($C$3,$AI$3,19)&lt;Reservas!$F$7:$F$36))&gt;0,"C",""))))</f>
        <v/>
      </c>
      <c r="V17" s="71">
        <f>IF(20&gt;DAY(EOMONTH(DATE($C$3,$AI$3,1),0)),"x",IF(SUMPRODUCT((Reservas!$B$7:$B$36=$B17)*(Reservas!$M$7:$M$36="Em andamento")*(DATE($C$3,$AI$3,20)&gt;=Reservas!$E$7:$E$36)*(DATE($C$3,$AI$3,20)&lt;Reservas!$F$7:$F$36))&gt;0,"H",IF(SUMPRODUCT((Reservas!$B$7:$B$36=$B17)*(Reservas!$M$7:$M$36="Confirmada")*(DATE($C$3,$AI$3,20)&gt;=Reservas!$E$7:$E$36)*(DATE($C$3,$AI$3,20)&lt;Reservas!$F$7:$F$36))&gt;0,"R",IF(SUMPRODUCT((Reservas!$B$7:$B$36=$B17)*(Reservas!$M$7:$M$36="Concluída")*(DATE($C$3,$AI$3,20)&gt;=Reservas!$E$7:$E$36)*(DATE($C$3,$AI$3,20)&lt;Reservas!$F$7:$F$36))&gt;0,"C",""))))</f>
        <v/>
      </c>
      <c r="W17" s="71">
        <f>IF(21&gt;DAY(EOMONTH(DATE($C$3,$AI$3,1),0)),"x",IF(SUMPRODUCT((Reservas!$B$7:$B$36=$B17)*(Reservas!$M$7:$M$36="Em andamento")*(DATE($C$3,$AI$3,21)&gt;=Reservas!$E$7:$E$36)*(DATE($C$3,$AI$3,21)&lt;Reservas!$F$7:$F$36))&gt;0,"H",IF(SUMPRODUCT((Reservas!$B$7:$B$36=$B17)*(Reservas!$M$7:$M$36="Confirmada")*(DATE($C$3,$AI$3,21)&gt;=Reservas!$E$7:$E$36)*(DATE($C$3,$AI$3,21)&lt;Reservas!$F$7:$F$36))&gt;0,"R",IF(SUMPRODUCT((Reservas!$B$7:$B$36=$B17)*(Reservas!$M$7:$M$36="Concluída")*(DATE($C$3,$AI$3,21)&gt;=Reservas!$E$7:$E$36)*(DATE($C$3,$AI$3,21)&lt;Reservas!$F$7:$F$36))&gt;0,"C",""))))</f>
        <v/>
      </c>
      <c r="X17" s="71">
        <f>IF(22&gt;DAY(EOMONTH(DATE($C$3,$AI$3,1),0)),"x",IF(SUMPRODUCT((Reservas!$B$7:$B$36=$B17)*(Reservas!$M$7:$M$36="Em andamento")*(DATE($C$3,$AI$3,22)&gt;=Reservas!$E$7:$E$36)*(DATE($C$3,$AI$3,22)&lt;Reservas!$F$7:$F$36))&gt;0,"H",IF(SUMPRODUCT((Reservas!$B$7:$B$36=$B17)*(Reservas!$M$7:$M$36="Confirmada")*(DATE($C$3,$AI$3,22)&gt;=Reservas!$E$7:$E$36)*(DATE($C$3,$AI$3,22)&lt;Reservas!$F$7:$F$36))&gt;0,"R",IF(SUMPRODUCT((Reservas!$B$7:$B$36=$B17)*(Reservas!$M$7:$M$36="Concluída")*(DATE($C$3,$AI$3,22)&gt;=Reservas!$E$7:$E$36)*(DATE($C$3,$AI$3,22)&lt;Reservas!$F$7:$F$36))&gt;0,"C",""))))</f>
        <v/>
      </c>
      <c r="Y17" s="71">
        <f>IF(23&gt;DAY(EOMONTH(DATE($C$3,$AI$3,1),0)),"x",IF(SUMPRODUCT((Reservas!$B$7:$B$36=$B17)*(Reservas!$M$7:$M$36="Em andamento")*(DATE($C$3,$AI$3,23)&gt;=Reservas!$E$7:$E$36)*(DATE($C$3,$AI$3,23)&lt;Reservas!$F$7:$F$36))&gt;0,"H",IF(SUMPRODUCT((Reservas!$B$7:$B$36=$B17)*(Reservas!$M$7:$M$36="Confirmada")*(DATE($C$3,$AI$3,23)&gt;=Reservas!$E$7:$E$36)*(DATE($C$3,$AI$3,23)&lt;Reservas!$F$7:$F$36))&gt;0,"R",IF(SUMPRODUCT((Reservas!$B$7:$B$36=$B17)*(Reservas!$M$7:$M$36="Concluída")*(DATE($C$3,$AI$3,23)&gt;=Reservas!$E$7:$E$36)*(DATE($C$3,$AI$3,23)&lt;Reservas!$F$7:$F$36))&gt;0,"C",""))))</f>
        <v/>
      </c>
      <c r="Z17" s="71">
        <f>IF(24&gt;DAY(EOMONTH(DATE($C$3,$AI$3,1),0)),"x",IF(SUMPRODUCT((Reservas!$B$7:$B$36=$B17)*(Reservas!$M$7:$M$36="Em andamento")*(DATE($C$3,$AI$3,24)&gt;=Reservas!$E$7:$E$36)*(DATE($C$3,$AI$3,24)&lt;Reservas!$F$7:$F$36))&gt;0,"H",IF(SUMPRODUCT((Reservas!$B$7:$B$36=$B17)*(Reservas!$M$7:$M$36="Confirmada")*(DATE($C$3,$AI$3,24)&gt;=Reservas!$E$7:$E$36)*(DATE($C$3,$AI$3,24)&lt;Reservas!$F$7:$F$36))&gt;0,"R",IF(SUMPRODUCT((Reservas!$B$7:$B$36=$B17)*(Reservas!$M$7:$M$36="Concluída")*(DATE($C$3,$AI$3,24)&gt;=Reservas!$E$7:$E$36)*(DATE($C$3,$AI$3,24)&lt;Reservas!$F$7:$F$36))&gt;0,"C",""))))</f>
        <v/>
      </c>
      <c r="AA17" s="71">
        <f>IF(25&gt;DAY(EOMONTH(DATE($C$3,$AI$3,1),0)),"x",IF(SUMPRODUCT((Reservas!$B$7:$B$36=$B17)*(Reservas!$M$7:$M$36="Em andamento")*(DATE($C$3,$AI$3,25)&gt;=Reservas!$E$7:$E$36)*(DATE($C$3,$AI$3,25)&lt;Reservas!$F$7:$F$36))&gt;0,"H",IF(SUMPRODUCT((Reservas!$B$7:$B$36=$B17)*(Reservas!$M$7:$M$36="Confirmada")*(DATE($C$3,$AI$3,25)&gt;=Reservas!$E$7:$E$36)*(DATE($C$3,$AI$3,25)&lt;Reservas!$F$7:$F$36))&gt;0,"R",IF(SUMPRODUCT((Reservas!$B$7:$B$36=$B17)*(Reservas!$M$7:$M$36="Concluída")*(DATE($C$3,$AI$3,25)&gt;=Reservas!$E$7:$E$36)*(DATE($C$3,$AI$3,25)&lt;Reservas!$F$7:$F$36))&gt;0,"C",""))))</f>
        <v/>
      </c>
      <c r="AB17" s="71">
        <f>IF(26&gt;DAY(EOMONTH(DATE($C$3,$AI$3,1),0)),"x",IF(SUMPRODUCT((Reservas!$B$7:$B$36=$B17)*(Reservas!$M$7:$M$36="Em andamento")*(DATE($C$3,$AI$3,26)&gt;=Reservas!$E$7:$E$36)*(DATE($C$3,$AI$3,26)&lt;Reservas!$F$7:$F$36))&gt;0,"H",IF(SUMPRODUCT((Reservas!$B$7:$B$36=$B17)*(Reservas!$M$7:$M$36="Confirmada")*(DATE($C$3,$AI$3,26)&gt;=Reservas!$E$7:$E$36)*(DATE($C$3,$AI$3,26)&lt;Reservas!$F$7:$F$36))&gt;0,"R",IF(SUMPRODUCT((Reservas!$B$7:$B$36=$B17)*(Reservas!$M$7:$M$36="Concluída")*(DATE($C$3,$AI$3,26)&gt;=Reservas!$E$7:$E$36)*(DATE($C$3,$AI$3,26)&lt;Reservas!$F$7:$F$36))&gt;0,"C",""))))</f>
        <v/>
      </c>
      <c r="AC17" s="71">
        <f>IF(27&gt;DAY(EOMONTH(DATE($C$3,$AI$3,1),0)),"x",IF(SUMPRODUCT((Reservas!$B$7:$B$36=$B17)*(Reservas!$M$7:$M$36="Em andamento")*(DATE($C$3,$AI$3,27)&gt;=Reservas!$E$7:$E$36)*(DATE($C$3,$AI$3,27)&lt;Reservas!$F$7:$F$36))&gt;0,"H",IF(SUMPRODUCT((Reservas!$B$7:$B$36=$B17)*(Reservas!$M$7:$M$36="Confirmada")*(DATE($C$3,$AI$3,27)&gt;=Reservas!$E$7:$E$36)*(DATE($C$3,$AI$3,27)&lt;Reservas!$F$7:$F$36))&gt;0,"R",IF(SUMPRODUCT((Reservas!$B$7:$B$36=$B17)*(Reservas!$M$7:$M$36="Concluída")*(DATE($C$3,$AI$3,27)&gt;=Reservas!$E$7:$E$36)*(DATE($C$3,$AI$3,27)&lt;Reservas!$F$7:$F$36))&gt;0,"C",""))))</f>
        <v/>
      </c>
      <c r="AD17" s="71">
        <f>IF(28&gt;DAY(EOMONTH(DATE($C$3,$AI$3,1),0)),"x",IF(SUMPRODUCT((Reservas!$B$7:$B$36=$B17)*(Reservas!$M$7:$M$36="Em andamento")*(DATE($C$3,$AI$3,28)&gt;=Reservas!$E$7:$E$36)*(DATE($C$3,$AI$3,28)&lt;Reservas!$F$7:$F$36))&gt;0,"H",IF(SUMPRODUCT((Reservas!$B$7:$B$36=$B17)*(Reservas!$M$7:$M$36="Confirmada")*(DATE($C$3,$AI$3,28)&gt;=Reservas!$E$7:$E$36)*(DATE($C$3,$AI$3,28)&lt;Reservas!$F$7:$F$36))&gt;0,"R",IF(SUMPRODUCT((Reservas!$B$7:$B$36=$B17)*(Reservas!$M$7:$M$36="Concluída")*(DATE($C$3,$AI$3,28)&gt;=Reservas!$E$7:$E$36)*(DATE($C$3,$AI$3,28)&lt;Reservas!$F$7:$F$36))&gt;0,"C",""))))</f>
        <v/>
      </c>
      <c r="AE17" s="71">
        <f>IF(29&gt;DAY(EOMONTH(DATE($C$3,$AI$3,1),0)),"x",IF(SUMPRODUCT((Reservas!$B$7:$B$36=$B17)*(Reservas!$M$7:$M$36="Em andamento")*(DATE($C$3,$AI$3,29)&gt;=Reservas!$E$7:$E$36)*(DATE($C$3,$AI$3,29)&lt;Reservas!$F$7:$F$36))&gt;0,"H",IF(SUMPRODUCT((Reservas!$B$7:$B$36=$B17)*(Reservas!$M$7:$M$36="Confirmada")*(DATE($C$3,$AI$3,29)&gt;=Reservas!$E$7:$E$36)*(DATE($C$3,$AI$3,29)&lt;Reservas!$F$7:$F$36))&gt;0,"R",IF(SUMPRODUCT((Reservas!$B$7:$B$36=$B17)*(Reservas!$M$7:$M$36="Concluída")*(DATE($C$3,$AI$3,29)&gt;=Reservas!$E$7:$E$36)*(DATE($C$3,$AI$3,29)&lt;Reservas!$F$7:$F$36))&gt;0,"C",""))))</f>
        <v/>
      </c>
      <c r="AF17" s="71">
        <f>IF(30&gt;DAY(EOMONTH(DATE($C$3,$AI$3,1),0)),"x",IF(SUMPRODUCT((Reservas!$B$7:$B$36=$B17)*(Reservas!$M$7:$M$36="Em andamento")*(DATE($C$3,$AI$3,30)&gt;=Reservas!$E$7:$E$36)*(DATE($C$3,$AI$3,30)&lt;Reservas!$F$7:$F$36))&gt;0,"H",IF(SUMPRODUCT((Reservas!$B$7:$B$36=$B17)*(Reservas!$M$7:$M$36="Confirmada")*(DATE($C$3,$AI$3,30)&gt;=Reservas!$E$7:$E$36)*(DATE($C$3,$AI$3,30)&lt;Reservas!$F$7:$F$36))&gt;0,"R",IF(SUMPRODUCT((Reservas!$B$7:$B$36=$B17)*(Reservas!$M$7:$M$36="Concluída")*(DATE($C$3,$AI$3,30)&gt;=Reservas!$E$7:$E$36)*(DATE($C$3,$AI$3,30)&lt;Reservas!$F$7:$F$36))&gt;0,"C",""))))</f>
        <v/>
      </c>
      <c r="AG17" s="71">
        <f>IF(31&gt;DAY(EOMONTH(DATE($C$3,$AI$3,1),0)),"x",IF(SUMPRODUCT((Reservas!$B$7:$B$36=$B17)*(Reservas!$M$7:$M$36="Em andamento")*(DATE($C$3,$AI$3,31)&gt;=Reservas!$E$7:$E$36)*(DATE($C$3,$AI$3,31)&lt;Reservas!$F$7:$F$36))&gt;0,"H",IF(SUMPRODUCT((Reservas!$B$7:$B$36=$B17)*(Reservas!$M$7:$M$36="Confirmada")*(DATE($C$3,$AI$3,31)&gt;=Reservas!$E$7:$E$36)*(DATE($C$3,$AI$3,31)&lt;Reservas!$F$7:$F$36))&gt;0,"R",IF(SUMPRODUCT((Reservas!$B$7:$B$36=$B17)*(Reservas!$M$7:$M$36="Concluída")*(DATE($C$3,$AI$3,31)&gt;=Reservas!$E$7:$E$36)*(DATE($C$3,$AI$3,31)&lt;Reservas!$F$7:$F$36))&gt;0,"C",""))))</f>
        <v/>
      </c>
    </row>
    <row r="18" ht="15" customHeight="1" s="37">
      <c r="B18" s="54" t="n"/>
      <c r="C18" s="71">
        <f>IF(1&gt;DAY(EOMONTH(DATE($C$3,$AI$3,1),0)),"x",IF(SUMPRODUCT((Reservas!$B$7:$B$36=$B18)*(Reservas!$M$7:$M$36="Em andamento")*(DATE($C$3,$AI$3,1)&gt;=Reservas!$E$7:$E$36)*(DATE($C$3,$AI$3,1)&lt;Reservas!$F$7:$F$36))&gt;0,"H",IF(SUMPRODUCT((Reservas!$B$7:$B$36=$B18)*(Reservas!$M$7:$M$36="Confirmada")*(DATE($C$3,$AI$3,1)&gt;=Reservas!$E$7:$E$36)*(DATE($C$3,$AI$3,1)&lt;Reservas!$F$7:$F$36))&gt;0,"R",IF(SUMPRODUCT((Reservas!$B$7:$B$36=$B18)*(Reservas!$M$7:$M$36="Concluída")*(DATE($C$3,$AI$3,1)&gt;=Reservas!$E$7:$E$36)*(DATE($C$3,$AI$3,1)&lt;Reservas!$F$7:$F$36))&gt;0,"C",""))))</f>
        <v/>
      </c>
      <c r="D18" s="71">
        <f>IF(2&gt;DAY(EOMONTH(DATE($C$3,$AI$3,1),0)),"x",IF(SUMPRODUCT((Reservas!$B$7:$B$36=$B18)*(Reservas!$M$7:$M$36="Em andamento")*(DATE($C$3,$AI$3,2)&gt;=Reservas!$E$7:$E$36)*(DATE($C$3,$AI$3,2)&lt;Reservas!$F$7:$F$36))&gt;0,"H",IF(SUMPRODUCT((Reservas!$B$7:$B$36=$B18)*(Reservas!$M$7:$M$36="Confirmada")*(DATE($C$3,$AI$3,2)&gt;=Reservas!$E$7:$E$36)*(DATE($C$3,$AI$3,2)&lt;Reservas!$F$7:$F$36))&gt;0,"R",IF(SUMPRODUCT((Reservas!$B$7:$B$36=$B18)*(Reservas!$M$7:$M$36="Concluída")*(DATE($C$3,$AI$3,2)&gt;=Reservas!$E$7:$E$36)*(DATE($C$3,$AI$3,2)&lt;Reservas!$F$7:$F$36))&gt;0,"C",""))))</f>
        <v/>
      </c>
      <c r="E18" s="71">
        <f>IF(3&gt;DAY(EOMONTH(DATE($C$3,$AI$3,1),0)),"x",IF(SUMPRODUCT((Reservas!$B$7:$B$36=$B18)*(Reservas!$M$7:$M$36="Em andamento")*(DATE($C$3,$AI$3,3)&gt;=Reservas!$E$7:$E$36)*(DATE($C$3,$AI$3,3)&lt;Reservas!$F$7:$F$36))&gt;0,"H",IF(SUMPRODUCT((Reservas!$B$7:$B$36=$B18)*(Reservas!$M$7:$M$36="Confirmada")*(DATE($C$3,$AI$3,3)&gt;=Reservas!$E$7:$E$36)*(DATE($C$3,$AI$3,3)&lt;Reservas!$F$7:$F$36))&gt;0,"R",IF(SUMPRODUCT((Reservas!$B$7:$B$36=$B18)*(Reservas!$M$7:$M$36="Concluída")*(DATE($C$3,$AI$3,3)&gt;=Reservas!$E$7:$E$36)*(DATE($C$3,$AI$3,3)&lt;Reservas!$F$7:$F$36))&gt;0,"C",""))))</f>
        <v/>
      </c>
      <c r="F18" s="71">
        <f>IF(4&gt;DAY(EOMONTH(DATE($C$3,$AI$3,1),0)),"x",IF(SUMPRODUCT((Reservas!$B$7:$B$36=$B18)*(Reservas!$M$7:$M$36="Em andamento")*(DATE($C$3,$AI$3,4)&gt;=Reservas!$E$7:$E$36)*(DATE($C$3,$AI$3,4)&lt;Reservas!$F$7:$F$36))&gt;0,"H",IF(SUMPRODUCT((Reservas!$B$7:$B$36=$B18)*(Reservas!$M$7:$M$36="Confirmada")*(DATE($C$3,$AI$3,4)&gt;=Reservas!$E$7:$E$36)*(DATE($C$3,$AI$3,4)&lt;Reservas!$F$7:$F$36))&gt;0,"R",IF(SUMPRODUCT((Reservas!$B$7:$B$36=$B18)*(Reservas!$M$7:$M$36="Concluída")*(DATE($C$3,$AI$3,4)&gt;=Reservas!$E$7:$E$36)*(DATE($C$3,$AI$3,4)&lt;Reservas!$F$7:$F$36))&gt;0,"C",""))))</f>
        <v/>
      </c>
      <c r="G18" s="71">
        <f>IF(5&gt;DAY(EOMONTH(DATE($C$3,$AI$3,1),0)),"x",IF(SUMPRODUCT((Reservas!$B$7:$B$36=$B18)*(Reservas!$M$7:$M$36="Em andamento")*(DATE($C$3,$AI$3,5)&gt;=Reservas!$E$7:$E$36)*(DATE($C$3,$AI$3,5)&lt;Reservas!$F$7:$F$36))&gt;0,"H",IF(SUMPRODUCT((Reservas!$B$7:$B$36=$B18)*(Reservas!$M$7:$M$36="Confirmada")*(DATE($C$3,$AI$3,5)&gt;=Reservas!$E$7:$E$36)*(DATE($C$3,$AI$3,5)&lt;Reservas!$F$7:$F$36))&gt;0,"R",IF(SUMPRODUCT((Reservas!$B$7:$B$36=$B18)*(Reservas!$M$7:$M$36="Concluída")*(DATE($C$3,$AI$3,5)&gt;=Reservas!$E$7:$E$36)*(DATE($C$3,$AI$3,5)&lt;Reservas!$F$7:$F$36))&gt;0,"C",""))))</f>
        <v/>
      </c>
      <c r="H18" s="71">
        <f>IF(6&gt;DAY(EOMONTH(DATE($C$3,$AI$3,1),0)),"x",IF(SUMPRODUCT((Reservas!$B$7:$B$36=$B18)*(Reservas!$M$7:$M$36="Em andamento")*(DATE($C$3,$AI$3,6)&gt;=Reservas!$E$7:$E$36)*(DATE($C$3,$AI$3,6)&lt;Reservas!$F$7:$F$36))&gt;0,"H",IF(SUMPRODUCT((Reservas!$B$7:$B$36=$B18)*(Reservas!$M$7:$M$36="Confirmada")*(DATE($C$3,$AI$3,6)&gt;=Reservas!$E$7:$E$36)*(DATE($C$3,$AI$3,6)&lt;Reservas!$F$7:$F$36))&gt;0,"R",IF(SUMPRODUCT((Reservas!$B$7:$B$36=$B18)*(Reservas!$M$7:$M$36="Concluída")*(DATE($C$3,$AI$3,6)&gt;=Reservas!$E$7:$E$36)*(DATE($C$3,$AI$3,6)&lt;Reservas!$F$7:$F$36))&gt;0,"C",""))))</f>
        <v/>
      </c>
      <c r="I18" s="71">
        <f>IF(7&gt;DAY(EOMONTH(DATE($C$3,$AI$3,1),0)),"x",IF(SUMPRODUCT((Reservas!$B$7:$B$36=$B18)*(Reservas!$M$7:$M$36="Em andamento")*(DATE($C$3,$AI$3,7)&gt;=Reservas!$E$7:$E$36)*(DATE($C$3,$AI$3,7)&lt;Reservas!$F$7:$F$36))&gt;0,"H",IF(SUMPRODUCT((Reservas!$B$7:$B$36=$B18)*(Reservas!$M$7:$M$36="Confirmada")*(DATE($C$3,$AI$3,7)&gt;=Reservas!$E$7:$E$36)*(DATE($C$3,$AI$3,7)&lt;Reservas!$F$7:$F$36))&gt;0,"R",IF(SUMPRODUCT((Reservas!$B$7:$B$36=$B18)*(Reservas!$M$7:$M$36="Concluída")*(DATE($C$3,$AI$3,7)&gt;=Reservas!$E$7:$E$36)*(DATE($C$3,$AI$3,7)&lt;Reservas!$F$7:$F$36))&gt;0,"C",""))))</f>
        <v/>
      </c>
      <c r="J18" s="71">
        <f>IF(8&gt;DAY(EOMONTH(DATE($C$3,$AI$3,1),0)),"x",IF(SUMPRODUCT((Reservas!$B$7:$B$36=$B18)*(Reservas!$M$7:$M$36="Em andamento")*(DATE($C$3,$AI$3,8)&gt;=Reservas!$E$7:$E$36)*(DATE($C$3,$AI$3,8)&lt;Reservas!$F$7:$F$36))&gt;0,"H",IF(SUMPRODUCT((Reservas!$B$7:$B$36=$B18)*(Reservas!$M$7:$M$36="Confirmada")*(DATE($C$3,$AI$3,8)&gt;=Reservas!$E$7:$E$36)*(DATE($C$3,$AI$3,8)&lt;Reservas!$F$7:$F$36))&gt;0,"R",IF(SUMPRODUCT((Reservas!$B$7:$B$36=$B18)*(Reservas!$M$7:$M$36="Concluída")*(DATE($C$3,$AI$3,8)&gt;=Reservas!$E$7:$E$36)*(DATE($C$3,$AI$3,8)&lt;Reservas!$F$7:$F$36))&gt;0,"C",""))))</f>
        <v/>
      </c>
      <c r="K18" s="71">
        <f>IF(9&gt;DAY(EOMONTH(DATE($C$3,$AI$3,1),0)),"x",IF(SUMPRODUCT((Reservas!$B$7:$B$36=$B18)*(Reservas!$M$7:$M$36="Em andamento")*(DATE($C$3,$AI$3,9)&gt;=Reservas!$E$7:$E$36)*(DATE($C$3,$AI$3,9)&lt;Reservas!$F$7:$F$36))&gt;0,"H",IF(SUMPRODUCT((Reservas!$B$7:$B$36=$B18)*(Reservas!$M$7:$M$36="Confirmada")*(DATE($C$3,$AI$3,9)&gt;=Reservas!$E$7:$E$36)*(DATE($C$3,$AI$3,9)&lt;Reservas!$F$7:$F$36))&gt;0,"R",IF(SUMPRODUCT((Reservas!$B$7:$B$36=$B18)*(Reservas!$M$7:$M$36="Concluída")*(DATE($C$3,$AI$3,9)&gt;=Reservas!$E$7:$E$36)*(DATE($C$3,$AI$3,9)&lt;Reservas!$F$7:$F$36))&gt;0,"C",""))))</f>
        <v/>
      </c>
      <c r="L18" s="71">
        <f>IF(10&gt;DAY(EOMONTH(DATE($C$3,$AI$3,1),0)),"x",IF(SUMPRODUCT((Reservas!$B$7:$B$36=$B18)*(Reservas!$M$7:$M$36="Em andamento")*(DATE($C$3,$AI$3,10)&gt;=Reservas!$E$7:$E$36)*(DATE($C$3,$AI$3,10)&lt;Reservas!$F$7:$F$36))&gt;0,"H",IF(SUMPRODUCT((Reservas!$B$7:$B$36=$B18)*(Reservas!$M$7:$M$36="Confirmada")*(DATE($C$3,$AI$3,10)&gt;=Reservas!$E$7:$E$36)*(DATE($C$3,$AI$3,10)&lt;Reservas!$F$7:$F$36))&gt;0,"R",IF(SUMPRODUCT((Reservas!$B$7:$B$36=$B18)*(Reservas!$M$7:$M$36="Concluída")*(DATE($C$3,$AI$3,10)&gt;=Reservas!$E$7:$E$36)*(DATE($C$3,$AI$3,10)&lt;Reservas!$F$7:$F$36))&gt;0,"C",""))))</f>
        <v/>
      </c>
      <c r="M18" s="71">
        <f>IF(11&gt;DAY(EOMONTH(DATE($C$3,$AI$3,1),0)),"x",IF(SUMPRODUCT((Reservas!$B$7:$B$36=$B18)*(Reservas!$M$7:$M$36="Em andamento")*(DATE($C$3,$AI$3,11)&gt;=Reservas!$E$7:$E$36)*(DATE($C$3,$AI$3,11)&lt;Reservas!$F$7:$F$36))&gt;0,"H",IF(SUMPRODUCT((Reservas!$B$7:$B$36=$B18)*(Reservas!$M$7:$M$36="Confirmada")*(DATE($C$3,$AI$3,11)&gt;=Reservas!$E$7:$E$36)*(DATE($C$3,$AI$3,11)&lt;Reservas!$F$7:$F$36))&gt;0,"R",IF(SUMPRODUCT((Reservas!$B$7:$B$36=$B18)*(Reservas!$M$7:$M$36="Concluída")*(DATE($C$3,$AI$3,11)&gt;=Reservas!$E$7:$E$36)*(DATE($C$3,$AI$3,11)&lt;Reservas!$F$7:$F$36))&gt;0,"C",""))))</f>
        <v/>
      </c>
      <c r="N18" s="71">
        <f>IF(12&gt;DAY(EOMONTH(DATE($C$3,$AI$3,1),0)),"x",IF(SUMPRODUCT((Reservas!$B$7:$B$36=$B18)*(Reservas!$M$7:$M$36="Em andamento")*(DATE($C$3,$AI$3,12)&gt;=Reservas!$E$7:$E$36)*(DATE($C$3,$AI$3,12)&lt;Reservas!$F$7:$F$36))&gt;0,"H",IF(SUMPRODUCT((Reservas!$B$7:$B$36=$B18)*(Reservas!$M$7:$M$36="Confirmada")*(DATE($C$3,$AI$3,12)&gt;=Reservas!$E$7:$E$36)*(DATE($C$3,$AI$3,12)&lt;Reservas!$F$7:$F$36))&gt;0,"R",IF(SUMPRODUCT((Reservas!$B$7:$B$36=$B18)*(Reservas!$M$7:$M$36="Concluída")*(DATE($C$3,$AI$3,12)&gt;=Reservas!$E$7:$E$36)*(DATE($C$3,$AI$3,12)&lt;Reservas!$F$7:$F$36))&gt;0,"C",""))))</f>
        <v/>
      </c>
      <c r="O18" s="71">
        <f>IF(13&gt;DAY(EOMONTH(DATE($C$3,$AI$3,1),0)),"x",IF(SUMPRODUCT((Reservas!$B$7:$B$36=$B18)*(Reservas!$M$7:$M$36="Em andamento")*(DATE($C$3,$AI$3,13)&gt;=Reservas!$E$7:$E$36)*(DATE($C$3,$AI$3,13)&lt;Reservas!$F$7:$F$36))&gt;0,"H",IF(SUMPRODUCT((Reservas!$B$7:$B$36=$B18)*(Reservas!$M$7:$M$36="Confirmada")*(DATE($C$3,$AI$3,13)&gt;=Reservas!$E$7:$E$36)*(DATE($C$3,$AI$3,13)&lt;Reservas!$F$7:$F$36))&gt;0,"R",IF(SUMPRODUCT((Reservas!$B$7:$B$36=$B18)*(Reservas!$M$7:$M$36="Concluída")*(DATE($C$3,$AI$3,13)&gt;=Reservas!$E$7:$E$36)*(DATE($C$3,$AI$3,13)&lt;Reservas!$F$7:$F$36))&gt;0,"C",""))))</f>
        <v/>
      </c>
      <c r="P18" s="71">
        <f>IF(14&gt;DAY(EOMONTH(DATE($C$3,$AI$3,1),0)),"x",IF(SUMPRODUCT((Reservas!$B$7:$B$36=$B18)*(Reservas!$M$7:$M$36="Em andamento")*(DATE($C$3,$AI$3,14)&gt;=Reservas!$E$7:$E$36)*(DATE($C$3,$AI$3,14)&lt;Reservas!$F$7:$F$36))&gt;0,"H",IF(SUMPRODUCT((Reservas!$B$7:$B$36=$B18)*(Reservas!$M$7:$M$36="Confirmada")*(DATE($C$3,$AI$3,14)&gt;=Reservas!$E$7:$E$36)*(DATE($C$3,$AI$3,14)&lt;Reservas!$F$7:$F$36))&gt;0,"R",IF(SUMPRODUCT((Reservas!$B$7:$B$36=$B18)*(Reservas!$M$7:$M$36="Concluída")*(DATE($C$3,$AI$3,14)&gt;=Reservas!$E$7:$E$36)*(DATE($C$3,$AI$3,14)&lt;Reservas!$F$7:$F$36))&gt;0,"C",""))))</f>
        <v/>
      </c>
      <c r="Q18" s="71">
        <f>IF(15&gt;DAY(EOMONTH(DATE($C$3,$AI$3,1),0)),"x",IF(SUMPRODUCT((Reservas!$B$7:$B$36=$B18)*(Reservas!$M$7:$M$36="Em andamento")*(DATE($C$3,$AI$3,15)&gt;=Reservas!$E$7:$E$36)*(DATE($C$3,$AI$3,15)&lt;Reservas!$F$7:$F$36))&gt;0,"H",IF(SUMPRODUCT((Reservas!$B$7:$B$36=$B18)*(Reservas!$M$7:$M$36="Confirmada")*(DATE($C$3,$AI$3,15)&gt;=Reservas!$E$7:$E$36)*(DATE($C$3,$AI$3,15)&lt;Reservas!$F$7:$F$36))&gt;0,"R",IF(SUMPRODUCT((Reservas!$B$7:$B$36=$B18)*(Reservas!$M$7:$M$36="Concluída")*(DATE($C$3,$AI$3,15)&gt;=Reservas!$E$7:$E$36)*(DATE($C$3,$AI$3,15)&lt;Reservas!$F$7:$F$36))&gt;0,"C",""))))</f>
        <v/>
      </c>
      <c r="R18" s="71">
        <f>IF(16&gt;DAY(EOMONTH(DATE($C$3,$AI$3,1),0)),"x",IF(SUMPRODUCT((Reservas!$B$7:$B$36=$B18)*(Reservas!$M$7:$M$36="Em andamento")*(DATE($C$3,$AI$3,16)&gt;=Reservas!$E$7:$E$36)*(DATE($C$3,$AI$3,16)&lt;Reservas!$F$7:$F$36))&gt;0,"H",IF(SUMPRODUCT((Reservas!$B$7:$B$36=$B18)*(Reservas!$M$7:$M$36="Confirmada")*(DATE($C$3,$AI$3,16)&gt;=Reservas!$E$7:$E$36)*(DATE($C$3,$AI$3,16)&lt;Reservas!$F$7:$F$36))&gt;0,"R",IF(SUMPRODUCT((Reservas!$B$7:$B$36=$B18)*(Reservas!$M$7:$M$36="Concluída")*(DATE($C$3,$AI$3,16)&gt;=Reservas!$E$7:$E$36)*(DATE($C$3,$AI$3,16)&lt;Reservas!$F$7:$F$36))&gt;0,"C",""))))</f>
        <v/>
      </c>
      <c r="S18" s="71">
        <f>IF(17&gt;DAY(EOMONTH(DATE($C$3,$AI$3,1),0)),"x",IF(SUMPRODUCT((Reservas!$B$7:$B$36=$B18)*(Reservas!$M$7:$M$36="Em andamento")*(DATE($C$3,$AI$3,17)&gt;=Reservas!$E$7:$E$36)*(DATE($C$3,$AI$3,17)&lt;Reservas!$F$7:$F$36))&gt;0,"H",IF(SUMPRODUCT((Reservas!$B$7:$B$36=$B18)*(Reservas!$M$7:$M$36="Confirmada")*(DATE($C$3,$AI$3,17)&gt;=Reservas!$E$7:$E$36)*(DATE($C$3,$AI$3,17)&lt;Reservas!$F$7:$F$36))&gt;0,"R",IF(SUMPRODUCT((Reservas!$B$7:$B$36=$B18)*(Reservas!$M$7:$M$36="Concluída")*(DATE($C$3,$AI$3,17)&gt;=Reservas!$E$7:$E$36)*(DATE($C$3,$AI$3,17)&lt;Reservas!$F$7:$F$36))&gt;0,"C",""))))</f>
        <v/>
      </c>
      <c r="T18" s="71">
        <f>IF(18&gt;DAY(EOMONTH(DATE($C$3,$AI$3,1),0)),"x",IF(SUMPRODUCT((Reservas!$B$7:$B$36=$B18)*(Reservas!$M$7:$M$36="Em andamento")*(DATE($C$3,$AI$3,18)&gt;=Reservas!$E$7:$E$36)*(DATE($C$3,$AI$3,18)&lt;Reservas!$F$7:$F$36))&gt;0,"H",IF(SUMPRODUCT((Reservas!$B$7:$B$36=$B18)*(Reservas!$M$7:$M$36="Confirmada")*(DATE($C$3,$AI$3,18)&gt;=Reservas!$E$7:$E$36)*(DATE($C$3,$AI$3,18)&lt;Reservas!$F$7:$F$36))&gt;0,"R",IF(SUMPRODUCT((Reservas!$B$7:$B$36=$B18)*(Reservas!$M$7:$M$36="Concluída")*(DATE($C$3,$AI$3,18)&gt;=Reservas!$E$7:$E$36)*(DATE($C$3,$AI$3,18)&lt;Reservas!$F$7:$F$36))&gt;0,"C",""))))</f>
        <v/>
      </c>
      <c r="U18" s="71">
        <f>IF(19&gt;DAY(EOMONTH(DATE($C$3,$AI$3,1),0)),"x",IF(SUMPRODUCT((Reservas!$B$7:$B$36=$B18)*(Reservas!$M$7:$M$36="Em andamento")*(DATE($C$3,$AI$3,19)&gt;=Reservas!$E$7:$E$36)*(DATE($C$3,$AI$3,19)&lt;Reservas!$F$7:$F$36))&gt;0,"H",IF(SUMPRODUCT((Reservas!$B$7:$B$36=$B18)*(Reservas!$M$7:$M$36="Confirmada")*(DATE($C$3,$AI$3,19)&gt;=Reservas!$E$7:$E$36)*(DATE($C$3,$AI$3,19)&lt;Reservas!$F$7:$F$36))&gt;0,"R",IF(SUMPRODUCT((Reservas!$B$7:$B$36=$B18)*(Reservas!$M$7:$M$36="Concluída")*(DATE($C$3,$AI$3,19)&gt;=Reservas!$E$7:$E$36)*(DATE($C$3,$AI$3,19)&lt;Reservas!$F$7:$F$36))&gt;0,"C",""))))</f>
        <v/>
      </c>
      <c r="V18" s="71">
        <f>IF(20&gt;DAY(EOMONTH(DATE($C$3,$AI$3,1),0)),"x",IF(SUMPRODUCT((Reservas!$B$7:$B$36=$B18)*(Reservas!$M$7:$M$36="Em andamento")*(DATE($C$3,$AI$3,20)&gt;=Reservas!$E$7:$E$36)*(DATE($C$3,$AI$3,20)&lt;Reservas!$F$7:$F$36))&gt;0,"H",IF(SUMPRODUCT((Reservas!$B$7:$B$36=$B18)*(Reservas!$M$7:$M$36="Confirmada")*(DATE($C$3,$AI$3,20)&gt;=Reservas!$E$7:$E$36)*(DATE($C$3,$AI$3,20)&lt;Reservas!$F$7:$F$36))&gt;0,"R",IF(SUMPRODUCT((Reservas!$B$7:$B$36=$B18)*(Reservas!$M$7:$M$36="Concluída")*(DATE($C$3,$AI$3,20)&gt;=Reservas!$E$7:$E$36)*(DATE($C$3,$AI$3,20)&lt;Reservas!$F$7:$F$36))&gt;0,"C",""))))</f>
        <v/>
      </c>
      <c r="W18" s="71">
        <f>IF(21&gt;DAY(EOMONTH(DATE($C$3,$AI$3,1),0)),"x",IF(SUMPRODUCT((Reservas!$B$7:$B$36=$B18)*(Reservas!$M$7:$M$36="Em andamento")*(DATE($C$3,$AI$3,21)&gt;=Reservas!$E$7:$E$36)*(DATE($C$3,$AI$3,21)&lt;Reservas!$F$7:$F$36))&gt;0,"H",IF(SUMPRODUCT((Reservas!$B$7:$B$36=$B18)*(Reservas!$M$7:$M$36="Confirmada")*(DATE($C$3,$AI$3,21)&gt;=Reservas!$E$7:$E$36)*(DATE($C$3,$AI$3,21)&lt;Reservas!$F$7:$F$36))&gt;0,"R",IF(SUMPRODUCT((Reservas!$B$7:$B$36=$B18)*(Reservas!$M$7:$M$36="Concluída")*(DATE($C$3,$AI$3,21)&gt;=Reservas!$E$7:$E$36)*(DATE($C$3,$AI$3,21)&lt;Reservas!$F$7:$F$36))&gt;0,"C",""))))</f>
        <v/>
      </c>
      <c r="X18" s="71">
        <f>IF(22&gt;DAY(EOMONTH(DATE($C$3,$AI$3,1),0)),"x",IF(SUMPRODUCT((Reservas!$B$7:$B$36=$B18)*(Reservas!$M$7:$M$36="Em andamento")*(DATE($C$3,$AI$3,22)&gt;=Reservas!$E$7:$E$36)*(DATE($C$3,$AI$3,22)&lt;Reservas!$F$7:$F$36))&gt;0,"H",IF(SUMPRODUCT((Reservas!$B$7:$B$36=$B18)*(Reservas!$M$7:$M$36="Confirmada")*(DATE($C$3,$AI$3,22)&gt;=Reservas!$E$7:$E$36)*(DATE($C$3,$AI$3,22)&lt;Reservas!$F$7:$F$36))&gt;0,"R",IF(SUMPRODUCT((Reservas!$B$7:$B$36=$B18)*(Reservas!$M$7:$M$36="Concluída")*(DATE($C$3,$AI$3,22)&gt;=Reservas!$E$7:$E$36)*(DATE($C$3,$AI$3,22)&lt;Reservas!$F$7:$F$36))&gt;0,"C",""))))</f>
        <v/>
      </c>
      <c r="Y18" s="71">
        <f>IF(23&gt;DAY(EOMONTH(DATE($C$3,$AI$3,1),0)),"x",IF(SUMPRODUCT((Reservas!$B$7:$B$36=$B18)*(Reservas!$M$7:$M$36="Em andamento")*(DATE($C$3,$AI$3,23)&gt;=Reservas!$E$7:$E$36)*(DATE($C$3,$AI$3,23)&lt;Reservas!$F$7:$F$36))&gt;0,"H",IF(SUMPRODUCT((Reservas!$B$7:$B$36=$B18)*(Reservas!$M$7:$M$36="Confirmada")*(DATE($C$3,$AI$3,23)&gt;=Reservas!$E$7:$E$36)*(DATE($C$3,$AI$3,23)&lt;Reservas!$F$7:$F$36))&gt;0,"R",IF(SUMPRODUCT((Reservas!$B$7:$B$36=$B18)*(Reservas!$M$7:$M$36="Concluída")*(DATE($C$3,$AI$3,23)&gt;=Reservas!$E$7:$E$36)*(DATE($C$3,$AI$3,23)&lt;Reservas!$F$7:$F$36))&gt;0,"C",""))))</f>
        <v/>
      </c>
      <c r="Z18" s="71">
        <f>IF(24&gt;DAY(EOMONTH(DATE($C$3,$AI$3,1),0)),"x",IF(SUMPRODUCT((Reservas!$B$7:$B$36=$B18)*(Reservas!$M$7:$M$36="Em andamento")*(DATE($C$3,$AI$3,24)&gt;=Reservas!$E$7:$E$36)*(DATE($C$3,$AI$3,24)&lt;Reservas!$F$7:$F$36))&gt;0,"H",IF(SUMPRODUCT((Reservas!$B$7:$B$36=$B18)*(Reservas!$M$7:$M$36="Confirmada")*(DATE($C$3,$AI$3,24)&gt;=Reservas!$E$7:$E$36)*(DATE($C$3,$AI$3,24)&lt;Reservas!$F$7:$F$36))&gt;0,"R",IF(SUMPRODUCT((Reservas!$B$7:$B$36=$B18)*(Reservas!$M$7:$M$36="Concluída")*(DATE($C$3,$AI$3,24)&gt;=Reservas!$E$7:$E$36)*(DATE($C$3,$AI$3,24)&lt;Reservas!$F$7:$F$36))&gt;0,"C",""))))</f>
        <v/>
      </c>
      <c r="AA18" s="71">
        <f>IF(25&gt;DAY(EOMONTH(DATE($C$3,$AI$3,1),0)),"x",IF(SUMPRODUCT((Reservas!$B$7:$B$36=$B18)*(Reservas!$M$7:$M$36="Em andamento")*(DATE($C$3,$AI$3,25)&gt;=Reservas!$E$7:$E$36)*(DATE($C$3,$AI$3,25)&lt;Reservas!$F$7:$F$36))&gt;0,"H",IF(SUMPRODUCT((Reservas!$B$7:$B$36=$B18)*(Reservas!$M$7:$M$36="Confirmada")*(DATE($C$3,$AI$3,25)&gt;=Reservas!$E$7:$E$36)*(DATE($C$3,$AI$3,25)&lt;Reservas!$F$7:$F$36))&gt;0,"R",IF(SUMPRODUCT((Reservas!$B$7:$B$36=$B18)*(Reservas!$M$7:$M$36="Concluída")*(DATE($C$3,$AI$3,25)&gt;=Reservas!$E$7:$E$36)*(DATE($C$3,$AI$3,25)&lt;Reservas!$F$7:$F$36))&gt;0,"C",""))))</f>
        <v/>
      </c>
      <c r="AB18" s="71">
        <f>IF(26&gt;DAY(EOMONTH(DATE($C$3,$AI$3,1),0)),"x",IF(SUMPRODUCT((Reservas!$B$7:$B$36=$B18)*(Reservas!$M$7:$M$36="Em andamento")*(DATE($C$3,$AI$3,26)&gt;=Reservas!$E$7:$E$36)*(DATE($C$3,$AI$3,26)&lt;Reservas!$F$7:$F$36))&gt;0,"H",IF(SUMPRODUCT((Reservas!$B$7:$B$36=$B18)*(Reservas!$M$7:$M$36="Confirmada")*(DATE($C$3,$AI$3,26)&gt;=Reservas!$E$7:$E$36)*(DATE($C$3,$AI$3,26)&lt;Reservas!$F$7:$F$36))&gt;0,"R",IF(SUMPRODUCT((Reservas!$B$7:$B$36=$B18)*(Reservas!$M$7:$M$36="Concluída")*(DATE($C$3,$AI$3,26)&gt;=Reservas!$E$7:$E$36)*(DATE($C$3,$AI$3,26)&lt;Reservas!$F$7:$F$36))&gt;0,"C",""))))</f>
        <v/>
      </c>
      <c r="AC18" s="71">
        <f>IF(27&gt;DAY(EOMONTH(DATE($C$3,$AI$3,1),0)),"x",IF(SUMPRODUCT((Reservas!$B$7:$B$36=$B18)*(Reservas!$M$7:$M$36="Em andamento")*(DATE($C$3,$AI$3,27)&gt;=Reservas!$E$7:$E$36)*(DATE($C$3,$AI$3,27)&lt;Reservas!$F$7:$F$36))&gt;0,"H",IF(SUMPRODUCT((Reservas!$B$7:$B$36=$B18)*(Reservas!$M$7:$M$36="Confirmada")*(DATE($C$3,$AI$3,27)&gt;=Reservas!$E$7:$E$36)*(DATE($C$3,$AI$3,27)&lt;Reservas!$F$7:$F$36))&gt;0,"R",IF(SUMPRODUCT((Reservas!$B$7:$B$36=$B18)*(Reservas!$M$7:$M$36="Concluída")*(DATE($C$3,$AI$3,27)&gt;=Reservas!$E$7:$E$36)*(DATE($C$3,$AI$3,27)&lt;Reservas!$F$7:$F$36))&gt;0,"C",""))))</f>
        <v/>
      </c>
      <c r="AD18" s="71">
        <f>IF(28&gt;DAY(EOMONTH(DATE($C$3,$AI$3,1),0)),"x",IF(SUMPRODUCT((Reservas!$B$7:$B$36=$B18)*(Reservas!$M$7:$M$36="Em andamento")*(DATE($C$3,$AI$3,28)&gt;=Reservas!$E$7:$E$36)*(DATE($C$3,$AI$3,28)&lt;Reservas!$F$7:$F$36))&gt;0,"H",IF(SUMPRODUCT((Reservas!$B$7:$B$36=$B18)*(Reservas!$M$7:$M$36="Confirmada")*(DATE($C$3,$AI$3,28)&gt;=Reservas!$E$7:$E$36)*(DATE($C$3,$AI$3,28)&lt;Reservas!$F$7:$F$36))&gt;0,"R",IF(SUMPRODUCT((Reservas!$B$7:$B$36=$B18)*(Reservas!$M$7:$M$36="Concluída")*(DATE($C$3,$AI$3,28)&gt;=Reservas!$E$7:$E$36)*(DATE($C$3,$AI$3,28)&lt;Reservas!$F$7:$F$36))&gt;0,"C",""))))</f>
        <v/>
      </c>
      <c r="AE18" s="71">
        <f>IF(29&gt;DAY(EOMONTH(DATE($C$3,$AI$3,1),0)),"x",IF(SUMPRODUCT((Reservas!$B$7:$B$36=$B18)*(Reservas!$M$7:$M$36="Em andamento")*(DATE($C$3,$AI$3,29)&gt;=Reservas!$E$7:$E$36)*(DATE($C$3,$AI$3,29)&lt;Reservas!$F$7:$F$36))&gt;0,"H",IF(SUMPRODUCT((Reservas!$B$7:$B$36=$B18)*(Reservas!$M$7:$M$36="Confirmada")*(DATE($C$3,$AI$3,29)&gt;=Reservas!$E$7:$E$36)*(DATE($C$3,$AI$3,29)&lt;Reservas!$F$7:$F$36))&gt;0,"R",IF(SUMPRODUCT((Reservas!$B$7:$B$36=$B18)*(Reservas!$M$7:$M$36="Concluída")*(DATE($C$3,$AI$3,29)&gt;=Reservas!$E$7:$E$36)*(DATE($C$3,$AI$3,29)&lt;Reservas!$F$7:$F$36))&gt;0,"C",""))))</f>
        <v/>
      </c>
      <c r="AF18" s="71">
        <f>IF(30&gt;DAY(EOMONTH(DATE($C$3,$AI$3,1),0)),"x",IF(SUMPRODUCT((Reservas!$B$7:$B$36=$B18)*(Reservas!$M$7:$M$36="Em andamento")*(DATE($C$3,$AI$3,30)&gt;=Reservas!$E$7:$E$36)*(DATE($C$3,$AI$3,30)&lt;Reservas!$F$7:$F$36))&gt;0,"H",IF(SUMPRODUCT((Reservas!$B$7:$B$36=$B18)*(Reservas!$M$7:$M$36="Confirmada")*(DATE($C$3,$AI$3,30)&gt;=Reservas!$E$7:$E$36)*(DATE($C$3,$AI$3,30)&lt;Reservas!$F$7:$F$36))&gt;0,"R",IF(SUMPRODUCT((Reservas!$B$7:$B$36=$B18)*(Reservas!$M$7:$M$36="Concluída")*(DATE($C$3,$AI$3,30)&gt;=Reservas!$E$7:$E$36)*(DATE($C$3,$AI$3,30)&lt;Reservas!$F$7:$F$36))&gt;0,"C",""))))</f>
        <v/>
      </c>
      <c r="AG18" s="71">
        <f>IF(31&gt;DAY(EOMONTH(DATE($C$3,$AI$3,1),0)),"x",IF(SUMPRODUCT((Reservas!$B$7:$B$36=$B18)*(Reservas!$M$7:$M$36="Em andamento")*(DATE($C$3,$AI$3,31)&gt;=Reservas!$E$7:$E$36)*(DATE($C$3,$AI$3,31)&lt;Reservas!$F$7:$F$36))&gt;0,"H",IF(SUMPRODUCT((Reservas!$B$7:$B$36=$B18)*(Reservas!$M$7:$M$36="Confirmada")*(DATE($C$3,$AI$3,31)&gt;=Reservas!$E$7:$E$36)*(DATE($C$3,$AI$3,31)&lt;Reservas!$F$7:$F$36))&gt;0,"R",IF(SUMPRODUCT((Reservas!$B$7:$B$36=$B18)*(Reservas!$M$7:$M$36="Concluída")*(DATE($C$3,$AI$3,31)&gt;=Reservas!$E$7:$E$36)*(DATE($C$3,$AI$3,31)&lt;Reservas!$F$7:$F$36))&gt;0,"C",""))))</f>
        <v/>
      </c>
    </row>
    <row r="19" ht="15" customHeight="1" s="37">
      <c r="B19" s="54" t="n"/>
      <c r="C19" s="71">
        <f>IF(1&gt;DAY(EOMONTH(DATE($C$3,$AI$3,1),0)),"x",IF(SUMPRODUCT((Reservas!$B$7:$B$36=$B19)*(Reservas!$M$7:$M$36="Em andamento")*(DATE($C$3,$AI$3,1)&gt;=Reservas!$E$7:$E$36)*(DATE($C$3,$AI$3,1)&lt;Reservas!$F$7:$F$36))&gt;0,"H",IF(SUMPRODUCT((Reservas!$B$7:$B$36=$B19)*(Reservas!$M$7:$M$36="Confirmada")*(DATE($C$3,$AI$3,1)&gt;=Reservas!$E$7:$E$36)*(DATE($C$3,$AI$3,1)&lt;Reservas!$F$7:$F$36))&gt;0,"R",IF(SUMPRODUCT((Reservas!$B$7:$B$36=$B19)*(Reservas!$M$7:$M$36="Concluída")*(DATE($C$3,$AI$3,1)&gt;=Reservas!$E$7:$E$36)*(DATE($C$3,$AI$3,1)&lt;Reservas!$F$7:$F$36))&gt;0,"C",""))))</f>
        <v/>
      </c>
      <c r="D19" s="71">
        <f>IF(2&gt;DAY(EOMONTH(DATE($C$3,$AI$3,1),0)),"x",IF(SUMPRODUCT((Reservas!$B$7:$B$36=$B19)*(Reservas!$M$7:$M$36="Em andamento")*(DATE($C$3,$AI$3,2)&gt;=Reservas!$E$7:$E$36)*(DATE($C$3,$AI$3,2)&lt;Reservas!$F$7:$F$36))&gt;0,"H",IF(SUMPRODUCT((Reservas!$B$7:$B$36=$B19)*(Reservas!$M$7:$M$36="Confirmada")*(DATE($C$3,$AI$3,2)&gt;=Reservas!$E$7:$E$36)*(DATE($C$3,$AI$3,2)&lt;Reservas!$F$7:$F$36))&gt;0,"R",IF(SUMPRODUCT((Reservas!$B$7:$B$36=$B19)*(Reservas!$M$7:$M$36="Concluída")*(DATE($C$3,$AI$3,2)&gt;=Reservas!$E$7:$E$36)*(DATE($C$3,$AI$3,2)&lt;Reservas!$F$7:$F$36))&gt;0,"C",""))))</f>
        <v/>
      </c>
      <c r="E19" s="71">
        <f>IF(3&gt;DAY(EOMONTH(DATE($C$3,$AI$3,1),0)),"x",IF(SUMPRODUCT((Reservas!$B$7:$B$36=$B19)*(Reservas!$M$7:$M$36="Em andamento")*(DATE($C$3,$AI$3,3)&gt;=Reservas!$E$7:$E$36)*(DATE($C$3,$AI$3,3)&lt;Reservas!$F$7:$F$36))&gt;0,"H",IF(SUMPRODUCT((Reservas!$B$7:$B$36=$B19)*(Reservas!$M$7:$M$36="Confirmada")*(DATE($C$3,$AI$3,3)&gt;=Reservas!$E$7:$E$36)*(DATE($C$3,$AI$3,3)&lt;Reservas!$F$7:$F$36))&gt;0,"R",IF(SUMPRODUCT((Reservas!$B$7:$B$36=$B19)*(Reservas!$M$7:$M$36="Concluída")*(DATE($C$3,$AI$3,3)&gt;=Reservas!$E$7:$E$36)*(DATE($C$3,$AI$3,3)&lt;Reservas!$F$7:$F$36))&gt;0,"C",""))))</f>
        <v/>
      </c>
      <c r="F19" s="71">
        <f>IF(4&gt;DAY(EOMONTH(DATE($C$3,$AI$3,1),0)),"x",IF(SUMPRODUCT((Reservas!$B$7:$B$36=$B19)*(Reservas!$M$7:$M$36="Em andamento")*(DATE($C$3,$AI$3,4)&gt;=Reservas!$E$7:$E$36)*(DATE($C$3,$AI$3,4)&lt;Reservas!$F$7:$F$36))&gt;0,"H",IF(SUMPRODUCT((Reservas!$B$7:$B$36=$B19)*(Reservas!$M$7:$M$36="Confirmada")*(DATE($C$3,$AI$3,4)&gt;=Reservas!$E$7:$E$36)*(DATE($C$3,$AI$3,4)&lt;Reservas!$F$7:$F$36))&gt;0,"R",IF(SUMPRODUCT((Reservas!$B$7:$B$36=$B19)*(Reservas!$M$7:$M$36="Concluída")*(DATE($C$3,$AI$3,4)&gt;=Reservas!$E$7:$E$36)*(DATE($C$3,$AI$3,4)&lt;Reservas!$F$7:$F$36))&gt;0,"C",""))))</f>
        <v/>
      </c>
      <c r="G19" s="71">
        <f>IF(5&gt;DAY(EOMONTH(DATE($C$3,$AI$3,1),0)),"x",IF(SUMPRODUCT((Reservas!$B$7:$B$36=$B19)*(Reservas!$M$7:$M$36="Em andamento")*(DATE($C$3,$AI$3,5)&gt;=Reservas!$E$7:$E$36)*(DATE($C$3,$AI$3,5)&lt;Reservas!$F$7:$F$36))&gt;0,"H",IF(SUMPRODUCT((Reservas!$B$7:$B$36=$B19)*(Reservas!$M$7:$M$36="Confirmada")*(DATE($C$3,$AI$3,5)&gt;=Reservas!$E$7:$E$36)*(DATE($C$3,$AI$3,5)&lt;Reservas!$F$7:$F$36))&gt;0,"R",IF(SUMPRODUCT((Reservas!$B$7:$B$36=$B19)*(Reservas!$M$7:$M$36="Concluída")*(DATE($C$3,$AI$3,5)&gt;=Reservas!$E$7:$E$36)*(DATE($C$3,$AI$3,5)&lt;Reservas!$F$7:$F$36))&gt;0,"C",""))))</f>
        <v/>
      </c>
      <c r="H19" s="71">
        <f>IF(6&gt;DAY(EOMONTH(DATE($C$3,$AI$3,1),0)),"x",IF(SUMPRODUCT((Reservas!$B$7:$B$36=$B19)*(Reservas!$M$7:$M$36="Em andamento")*(DATE($C$3,$AI$3,6)&gt;=Reservas!$E$7:$E$36)*(DATE($C$3,$AI$3,6)&lt;Reservas!$F$7:$F$36))&gt;0,"H",IF(SUMPRODUCT((Reservas!$B$7:$B$36=$B19)*(Reservas!$M$7:$M$36="Confirmada")*(DATE($C$3,$AI$3,6)&gt;=Reservas!$E$7:$E$36)*(DATE($C$3,$AI$3,6)&lt;Reservas!$F$7:$F$36))&gt;0,"R",IF(SUMPRODUCT((Reservas!$B$7:$B$36=$B19)*(Reservas!$M$7:$M$36="Concluída")*(DATE($C$3,$AI$3,6)&gt;=Reservas!$E$7:$E$36)*(DATE($C$3,$AI$3,6)&lt;Reservas!$F$7:$F$36))&gt;0,"C",""))))</f>
        <v/>
      </c>
      <c r="I19" s="71">
        <f>IF(7&gt;DAY(EOMONTH(DATE($C$3,$AI$3,1),0)),"x",IF(SUMPRODUCT((Reservas!$B$7:$B$36=$B19)*(Reservas!$M$7:$M$36="Em andamento")*(DATE($C$3,$AI$3,7)&gt;=Reservas!$E$7:$E$36)*(DATE($C$3,$AI$3,7)&lt;Reservas!$F$7:$F$36))&gt;0,"H",IF(SUMPRODUCT((Reservas!$B$7:$B$36=$B19)*(Reservas!$M$7:$M$36="Confirmada")*(DATE($C$3,$AI$3,7)&gt;=Reservas!$E$7:$E$36)*(DATE($C$3,$AI$3,7)&lt;Reservas!$F$7:$F$36))&gt;0,"R",IF(SUMPRODUCT((Reservas!$B$7:$B$36=$B19)*(Reservas!$M$7:$M$36="Concluída")*(DATE($C$3,$AI$3,7)&gt;=Reservas!$E$7:$E$36)*(DATE($C$3,$AI$3,7)&lt;Reservas!$F$7:$F$36))&gt;0,"C",""))))</f>
        <v/>
      </c>
      <c r="J19" s="71">
        <f>IF(8&gt;DAY(EOMONTH(DATE($C$3,$AI$3,1),0)),"x",IF(SUMPRODUCT((Reservas!$B$7:$B$36=$B19)*(Reservas!$M$7:$M$36="Em andamento")*(DATE($C$3,$AI$3,8)&gt;=Reservas!$E$7:$E$36)*(DATE($C$3,$AI$3,8)&lt;Reservas!$F$7:$F$36))&gt;0,"H",IF(SUMPRODUCT((Reservas!$B$7:$B$36=$B19)*(Reservas!$M$7:$M$36="Confirmada")*(DATE($C$3,$AI$3,8)&gt;=Reservas!$E$7:$E$36)*(DATE($C$3,$AI$3,8)&lt;Reservas!$F$7:$F$36))&gt;0,"R",IF(SUMPRODUCT((Reservas!$B$7:$B$36=$B19)*(Reservas!$M$7:$M$36="Concluída")*(DATE($C$3,$AI$3,8)&gt;=Reservas!$E$7:$E$36)*(DATE($C$3,$AI$3,8)&lt;Reservas!$F$7:$F$36))&gt;0,"C",""))))</f>
        <v/>
      </c>
      <c r="K19" s="71">
        <f>IF(9&gt;DAY(EOMONTH(DATE($C$3,$AI$3,1),0)),"x",IF(SUMPRODUCT((Reservas!$B$7:$B$36=$B19)*(Reservas!$M$7:$M$36="Em andamento")*(DATE($C$3,$AI$3,9)&gt;=Reservas!$E$7:$E$36)*(DATE($C$3,$AI$3,9)&lt;Reservas!$F$7:$F$36))&gt;0,"H",IF(SUMPRODUCT((Reservas!$B$7:$B$36=$B19)*(Reservas!$M$7:$M$36="Confirmada")*(DATE($C$3,$AI$3,9)&gt;=Reservas!$E$7:$E$36)*(DATE($C$3,$AI$3,9)&lt;Reservas!$F$7:$F$36))&gt;0,"R",IF(SUMPRODUCT((Reservas!$B$7:$B$36=$B19)*(Reservas!$M$7:$M$36="Concluída")*(DATE($C$3,$AI$3,9)&gt;=Reservas!$E$7:$E$36)*(DATE($C$3,$AI$3,9)&lt;Reservas!$F$7:$F$36))&gt;0,"C",""))))</f>
        <v/>
      </c>
      <c r="L19" s="71">
        <f>IF(10&gt;DAY(EOMONTH(DATE($C$3,$AI$3,1),0)),"x",IF(SUMPRODUCT((Reservas!$B$7:$B$36=$B19)*(Reservas!$M$7:$M$36="Em andamento")*(DATE($C$3,$AI$3,10)&gt;=Reservas!$E$7:$E$36)*(DATE($C$3,$AI$3,10)&lt;Reservas!$F$7:$F$36))&gt;0,"H",IF(SUMPRODUCT((Reservas!$B$7:$B$36=$B19)*(Reservas!$M$7:$M$36="Confirmada")*(DATE($C$3,$AI$3,10)&gt;=Reservas!$E$7:$E$36)*(DATE($C$3,$AI$3,10)&lt;Reservas!$F$7:$F$36))&gt;0,"R",IF(SUMPRODUCT((Reservas!$B$7:$B$36=$B19)*(Reservas!$M$7:$M$36="Concluída")*(DATE($C$3,$AI$3,10)&gt;=Reservas!$E$7:$E$36)*(DATE($C$3,$AI$3,10)&lt;Reservas!$F$7:$F$36))&gt;0,"C",""))))</f>
        <v/>
      </c>
      <c r="M19" s="71">
        <f>IF(11&gt;DAY(EOMONTH(DATE($C$3,$AI$3,1),0)),"x",IF(SUMPRODUCT((Reservas!$B$7:$B$36=$B19)*(Reservas!$M$7:$M$36="Em andamento")*(DATE($C$3,$AI$3,11)&gt;=Reservas!$E$7:$E$36)*(DATE($C$3,$AI$3,11)&lt;Reservas!$F$7:$F$36))&gt;0,"H",IF(SUMPRODUCT((Reservas!$B$7:$B$36=$B19)*(Reservas!$M$7:$M$36="Confirmada")*(DATE($C$3,$AI$3,11)&gt;=Reservas!$E$7:$E$36)*(DATE($C$3,$AI$3,11)&lt;Reservas!$F$7:$F$36))&gt;0,"R",IF(SUMPRODUCT((Reservas!$B$7:$B$36=$B19)*(Reservas!$M$7:$M$36="Concluída")*(DATE($C$3,$AI$3,11)&gt;=Reservas!$E$7:$E$36)*(DATE($C$3,$AI$3,11)&lt;Reservas!$F$7:$F$36))&gt;0,"C",""))))</f>
        <v/>
      </c>
      <c r="N19" s="71">
        <f>IF(12&gt;DAY(EOMONTH(DATE($C$3,$AI$3,1),0)),"x",IF(SUMPRODUCT((Reservas!$B$7:$B$36=$B19)*(Reservas!$M$7:$M$36="Em andamento")*(DATE($C$3,$AI$3,12)&gt;=Reservas!$E$7:$E$36)*(DATE($C$3,$AI$3,12)&lt;Reservas!$F$7:$F$36))&gt;0,"H",IF(SUMPRODUCT((Reservas!$B$7:$B$36=$B19)*(Reservas!$M$7:$M$36="Confirmada")*(DATE($C$3,$AI$3,12)&gt;=Reservas!$E$7:$E$36)*(DATE($C$3,$AI$3,12)&lt;Reservas!$F$7:$F$36))&gt;0,"R",IF(SUMPRODUCT((Reservas!$B$7:$B$36=$B19)*(Reservas!$M$7:$M$36="Concluída")*(DATE($C$3,$AI$3,12)&gt;=Reservas!$E$7:$E$36)*(DATE($C$3,$AI$3,12)&lt;Reservas!$F$7:$F$36))&gt;0,"C",""))))</f>
        <v/>
      </c>
      <c r="O19" s="71">
        <f>IF(13&gt;DAY(EOMONTH(DATE($C$3,$AI$3,1),0)),"x",IF(SUMPRODUCT((Reservas!$B$7:$B$36=$B19)*(Reservas!$M$7:$M$36="Em andamento")*(DATE($C$3,$AI$3,13)&gt;=Reservas!$E$7:$E$36)*(DATE($C$3,$AI$3,13)&lt;Reservas!$F$7:$F$36))&gt;0,"H",IF(SUMPRODUCT((Reservas!$B$7:$B$36=$B19)*(Reservas!$M$7:$M$36="Confirmada")*(DATE($C$3,$AI$3,13)&gt;=Reservas!$E$7:$E$36)*(DATE($C$3,$AI$3,13)&lt;Reservas!$F$7:$F$36))&gt;0,"R",IF(SUMPRODUCT((Reservas!$B$7:$B$36=$B19)*(Reservas!$M$7:$M$36="Concluída")*(DATE($C$3,$AI$3,13)&gt;=Reservas!$E$7:$E$36)*(DATE($C$3,$AI$3,13)&lt;Reservas!$F$7:$F$36))&gt;0,"C",""))))</f>
        <v/>
      </c>
      <c r="P19" s="71">
        <f>IF(14&gt;DAY(EOMONTH(DATE($C$3,$AI$3,1),0)),"x",IF(SUMPRODUCT((Reservas!$B$7:$B$36=$B19)*(Reservas!$M$7:$M$36="Em andamento")*(DATE($C$3,$AI$3,14)&gt;=Reservas!$E$7:$E$36)*(DATE($C$3,$AI$3,14)&lt;Reservas!$F$7:$F$36))&gt;0,"H",IF(SUMPRODUCT((Reservas!$B$7:$B$36=$B19)*(Reservas!$M$7:$M$36="Confirmada")*(DATE($C$3,$AI$3,14)&gt;=Reservas!$E$7:$E$36)*(DATE($C$3,$AI$3,14)&lt;Reservas!$F$7:$F$36))&gt;0,"R",IF(SUMPRODUCT((Reservas!$B$7:$B$36=$B19)*(Reservas!$M$7:$M$36="Concluída")*(DATE($C$3,$AI$3,14)&gt;=Reservas!$E$7:$E$36)*(DATE($C$3,$AI$3,14)&lt;Reservas!$F$7:$F$36))&gt;0,"C",""))))</f>
        <v/>
      </c>
      <c r="Q19" s="71">
        <f>IF(15&gt;DAY(EOMONTH(DATE($C$3,$AI$3,1),0)),"x",IF(SUMPRODUCT((Reservas!$B$7:$B$36=$B19)*(Reservas!$M$7:$M$36="Em andamento")*(DATE($C$3,$AI$3,15)&gt;=Reservas!$E$7:$E$36)*(DATE($C$3,$AI$3,15)&lt;Reservas!$F$7:$F$36))&gt;0,"H",IF(SUMPRODUCT((Reservas!$B$7:$B$36=$B19)*(Reservas!$M$7:$M$36="Confirmada")*(DATE($C$3,$AI$3,15)&gt;=Reservas!$E$7:$E$36)*(DATE($C$3,$AI$3,15)&lt;Reservas!$F$7:$F$36))&gt;0,"R",IF(SUMPRODUCT((Reservas!$B$7:$B$36=$B19)*(Reservas!$M$7:$M$36="Concluída")*(DATE($C$3,$AI$3,15)&gt;=Reservas!$E$7:$E$36)*(DATE($C$3,$AI$3,15)&lt;Reservas!$F$7:$F$36))&gt;0,"C",""))))</f>
        <v/>
      </c>
      <c r="R19" s="71">
        <f>IF(16&gt;DAY(EOMONTH(DATE($C$3,$AI$3,1),0)),"x",IF(SUMPRODUCT((Reservas!$B$7:$B$36=$B19)*(Reservas!$M$7:$M$36="Em andamento")*(DATE($C$3,$AI$3,16)&gt;=Reservas!$E$7:$E$36)*(DATE($C$3,$AI$3,16)&lt;Reservas!$F$7:$F$36))&gt;0,"H",IF(SUMPRODUCT((Reservas!$B$7:$B$36=$B19)*(Reservas!$M$7:$M$36="Confirmada")*(DATE($C$3,$AI$3,16)&gt;=Reservas!$E$7:$E$36)*(DATE($C$3,$AI$3,16)&lt;Reservas!$F$7:$F$36))&gt;0,"R",IF(SUMPRODUCT((Reservas!$B$7:$B$36=$B19)*(Reservas!$M$7:$M$36="Concluída")*(DATE($C$3,$AI$3,16)&gt;=Reservas!$E$7:$E$36)*(DATE($C$3,$AI$3,16)&lt;Reservas!$F$7:$F$36))&gt;0,"C",""))))</f>
        <v/>
      </c>
      <c r="S19" s="71">
        <f>IF(17&gt;DAY(EOMONTH(DATE($C$3,$AI$3,1),0)),"x",IF(SUMPRODUCT((Reservas!$B$7:$B$36=$B19)*(Reservas!$M$7:$M$36="Em andamento")*(DATE($C$3,$AI$3,17)&gt;=Reservas!$E$7:$E$36)*(DATE($C$3,$AI$3,17)&lt;Reservas!$F$7:$F$36))&gt;0,"H",IF(SUMPRODUCT((Reservas!$B$7:$B$36=$B19)*(Reservas!$M$7:$M$36="Confirmada")*(DATE($C$3,$AI$3,17)&gt;=Reservas!$E$7:$E$36)*(DATE($C$3,$AI$3,17)&lt;Reservas!$F$7:$F$36))&gt;0,"R",IF(SUMPRODUCT((Reservas!$B$7:$B$36=$B19)*(Reservas!$M$7:$M$36="Concluída")*(DATE($C$3,$AI$3,17)&gt;=Reservas!$E$7:$E$36)*(DATE($C$3,$AI$3,17)&lt;Reservas!$F$7:$F$36))&gt;0,"C",""))))</f>
        <v/>
      </c>
      <c r="T19" s="71">
        <f>IF(18&gt;DAY(EOMONTH(DATE($C$3,$AI$3,1),0)),"x",IF(SUMPRODUCT((Reservas!$B$7:$B$36=$B19)*(Reservas!$M$7:$M$36="Em andamento")*(DATE($C$3,$AI$3,18)&gt;=Reservas!$E$7:$E$36)*(DATE($C$3,$AI$3,18)&lt;Reservas!$F$7:$F$36))&gt;0,"H",IF(SUMPRODUCT((Reservas!$B$7:$B$36=$B19)*(Reservas!$M$7:$M$36="Confirmada")*(DATE($C$3,$AI$3,18)&gt;=Reservas!$E$7:$E$36)*(DATE($C$3,$AI$3,18)&lt;Reservas!$F$7:$F$36))&gt;0,"R",IF(SUMPRODUCT((Reservas!$B$7:$B$36=$B19)*(Reservas!$M$7:$M$36="Concluída")*(DATE($C$3,$AI$3,18)&gt;=Reservas!$E$7:$E$36)*(DATE($C$3,$AI$3,18)&lt;Reservas!$F$7:$F$36))&gt;0,"C",""))))</f>
        <v/>
      </c>
      <c r="U19" s="71">
        <f>IF(19&gt;DAY(EOMONTH(DATE($C$3,$AI$3,1),0)),"x",IF(SUMPRODUCT((Reservas!$B$7:$B$36=$B19)*(Reservas!$M$7:$M$36="Em andamento")*(DATE($C$3,$AI$3,19)&gt;=Reservas!$E$7:$E$36)*(DATE($C$3,$AI$3,19)&lt;Reservas!$F$7:$F$36))&gt;0,"H",IF(SUMPRODUCT((Reservas!$B$7:$B$36=$B19)*(Reservas!$M$7:$M$36="Confirmada")*(DATE($C$3,$AI$3,19)&gt;=Reservas!$E$7:$E$36)*(DATE($C$3,$AI$3,19)&lt;Reservas!$F$7:$F$36))&gt;0,"R",IF(SUMPRODUCT((Reservas!$B$7:$B$36=$B19)*(Reservas!$M$7:$M$36="Concluída")*(DATE($C$3,$AI$3,19)&gt;=Reservas!$E$7:$E$36)*(DATE($C$3,$AI$3,19)&lt;Reservas!$F$7:$F$36))&gt;0,"C",""))))</f>
        <v/>
      </c>
      <c r="V19" s="71">
        <f>IF(20&gt;DAY(EOMONTH(DATE($C$3,$AI$3,1),0)),"x",IF(SUMPRODUCT((Reservas!$B$7:$B$36=$B19)*(Reservas!$M$7:$M$36="Em andamento")*(DATE($C$3,$AI$3,20)&gt;=Reservas!$E$7:$E$36)*(DATE($C$3,$AI$3,20)&lt;Reservas!$F$7:$F$36))&gt;0,"H",IF(SUMPRODUCT((Reservas!$B$7:$B$36=$B19)*(Reservas!$M$7:$M$36="Confirmada")*(DATE($C$3,$AI$3,20)&gt;=Reservas!$E$7:$E$36)*(DATE($C$3,$AI$3,20)&lt;Reservas!$F$7:$F$36))&gt;0,"R",IF(SUMPRODUCT((Reservas!$B$7:$B$36=$B19)*(Reservas!$M$7:$M$36="Concluída")*(DATE($C$3,$AI$3,20)&gt;=Reservas!$E$7:$E$36)*(DATE($C$3,$AI$3,20)&lt;Reservas!$F$7:$F$36))&gt;0,"C",""))))</f>
        <v/>
      </c>
      <c r="W19" s="71">
        <f>IF(21&gt;DAY(EOMONTH(DATE($C$3,$AI$3,1),0)),"x",IF(SUMPRODUCT((Reservas!$B$7:$B$36=$B19)*(Reservas!$M$7:$M$36="Em andamento")*(DATE($C$3,$AI$3,21)&gt;=Reservas!$E$7:$E$36)*(DATE($C$3,$AI$3,21)&lt;Reservas!$F$7:$F$36))&gt;0,"H",IF(SUMPRODUCT((Reservas!$B$7:$B$36=$B19)*(Reservas!$M$7:$M$36="Confirmada")*(DATE($C$3,$AI$3,21)&gt;=Reservas!$E$7:$E$36)*(DATE($C$3,$AI$3,21)&lt;Reservas!$F$7:$F$36))&gt;0,"R",IF(SUMPRODUCT((Reservas!$B$7:$B$36=$B19)*(Reservas!$M$7:$M$36="Concluída")*(DATE($C$3,$AI$3,21)&gt;=Reservas!$E$7:$E$36)*(DATE($C$3,$AI$3,21)&lt;Reservas!$F$7:$F$36))&gt;0,"C",""))))</f>
        <v/>
      </c>
      <c r="X19" s="71">
        <f>IF(22&gt;DAY(EOMONTH(DATE($C$3,$AI$3,1),0)),"x",IF(SUMPRODUCT((Reservas!$B$7:$B$36=$B19)*(Reservas!$M$7:$M$36="Em andamento")*(DATE($C$3,$AI$3,22)&gt;=Reservas!$E$7:$E$36)*(DATE($C$3,$AI$3,22)&lt;Reservas!$F$7:$F$36))&gt;0,"H",IF(SUMPRODUCT((Reservas!$B$7:$B$36=$B19)*(Reservas!$M$7:$M$36="Confirmada")*(DATE($C$3,$AI$3,22)&gt;=Reservas!$E$7:$E$36)*(DATE($C$3,$AI$3,22)&lt;Reservas!$F$7:$F$36))&gt;0,"R",IF(SUMPRODUCT((Reservas!$B$7:$B$36=$B19)*(Reservas!$M$7:$M$36="Concluída")*(DATE($C$3,$AI$3,22)&gt;=Reservas!$E$7:$E$36)*(DATE($C$3,$AI$3,22)&lt;Reservas!$F$7:$F$36))&gt;0,"C",""))))</f>
        <v/>
      </c>
      <c r="Y19" s="71">
        <f>IF(23&gt;DAY(EOMONTH(DATE($C$3,$AI$3,1),0)),"x",IF(SUMPRODUCT((Reservas!$B$7:$B$36=$B19)*(Reservas!$M$7:$M$36="Em andamento")*(DATE($C$3,$AI$3,23)&gt;=Reservas!$E$7:$E$36)*(DATE($C$3,$AI$3,23)&lt;Reservas!$F$7:$F$36))&gt;0,"H",IF(SUMPRODUCT((Reservas!$B$7:$B$36=$B19)*(Reservas!$M$7:$M$36="Confirmada")*(DATE($C$3,$AI$3,23)&gt;=Reservas!$E$7:$E$36)*(DATE($C$3,$AI$3,23)&lt;Reservas!$F$7:$F$36))&gt;0,"R",IF(SUMPRODUCT((Reservas!$B$7:$B$36=$B19)*(Reservas!$M$7:$M$36="Concluída")*(DATE($C$3,$AI$3,23)&gt;=Reservas!$E$7:$E$36)*(DATE($C$3,$AI$3,23)&lt;Reservas!$F$7:$F$36))&gt;0,"C",""))))</f>
        <v/>
      </c>
      <c r="Z19" s="71">
        <f>IF(24&gt;DAY(EOMONTH(DATE($C$3,$AI$3,1),0)),"x",IF(SUMPRODUCT((Reservas!$B$7:$B$36=$B19)*(Reservas!$M$7:$M$36="Em andamento")*(DATE($C$3,$AI$3,24)&gt;=Reservas!$E$7:$E$36)*(DATE($C$3,$AI$3,24)&lt;Reservas!$F$7:$F$36))&gt;0,"H",IF(SUMPRODUCT((Reservas!$B$7:$B$36=$B19)*(Reservas!$M$7:$M$36="Confirmada")*(DATE($C$3,$AI$3,24)&gt;=Reservas!$E$7:$E$36)*(DATE($C$3,$AI$3,24)&lt;Reservas!$F$7:$F$36))&gt;0,"R",IF(SUMPRODUCT((Reservas!$B$7:$B$36=$B19)*(Reservas!$M$7:$M$36="Concluída")*(DATE($C$3,$AI$3,24)&gt;=Reservas!$E$7:$E$36)*(DATE($C$3,$AI$3,24)&lt;Reservas!$F$7:$F$36))&gt;0,"C",""))))</f>
        <v/>
      </c>
      <c r="AA19" s="71">
        <f>IF(25&gt;DAY(EOMONTH(DATE($C$3,$AI$3,1),0)),"x",IF(SUMPRODUCT((Reservas!$B$7:$B$36=$B19)*(Reservas!$M$7:$M$36="Em andamento")*(DATE($C$3,$AI$3,25)&gt;=Reservas!$E$7:$E$36)*(DATE($C$3,$AI$3,25)&lt;Reservas!$F$7:$F$36))&gt;0,"H",IF(SUMPRODUCT((Reservas!$B$7:$B$36=$B19)*(Reservas!$M$7:$M$36="Confirmada")*(DATE($C$3,$AI$3,25)&gt;=Reservas!$E$7:$E$36)*(DATE($C$3,$AI$3,25)&lt;Reservas!$F$7:$F$36))&gt;0,"R",IF(SUMPRODUCT((Reservas!$B$7:$B$36=$B19)*(Reservas!$M$7:$M$36="Concluída")*(DATE($C$3,$AI$3,25)&gt;=Reservas!$E$7:$E$36)*(DATE($C$3,$AI$3,25)&lt;Reservas!$F$7:$F$36))&gt;0,"C",""))))</f>
        <v/>
      </c>
      <c r="AB19" s="71">
        <f>IF(26&gt;DAY(EOMONTH(DATE($C$3,$AI$3,1),0)),"x",IF(SUMPRODUCT((Reservas!$B$7:$B$36=$B19)*(Reservas!$M$7:$M$36="Em andamento")*(DATE($C$3,$AI$3,26)&gt;=Reservas!$E$7:$E$36)*(DATE($C$3,$AI$3,26)&lt;Reservas!$F$7:$F$36))&gt;0,"H",IF(SUMPRODUCT((Reservas!$B$7:$B$36=$B19)*(Reservas!$M$7:$M$36="Confirmada")*(DATE($C$3,$AI$3,26)&gt;=Reservas!$E$7:$E$36)*(DATE($C$3,$AI$3,26)&lt;Reservas!$F$7:$F$36))&gt;0,"R",IF(SUMPRODUCT((Reservas!$B$7:$B$36=$B19)*(Reservas!$M$7:$M$36="Concluída")*(DATE($C$3,$AI$3,26)&gt;=Reservas!$E$7:$E$36)*(DATE($C$3,$AI$3,26)&lt;Reservas!$F$7:$F$36))&gt;0,"C",""))))</f>
        <v/>
      </c>
      <c r="AC19" s="71">
        <f>IF(27&gt;DAY(EOMONTH(DATE($C$3,$AI$3,1),0)),"x",IF(SUMPRODUCT((Reservas!$B$7:$B$36=$B19)*(Reservas!$M$7:$M$36="Em andamento")*(DATE($C$3,$AI$3,27)&gt;=Reservas!$E$7:$E$36)*(DATE($C$3,$AI$3,27)&lt;Reservas!$F$7:$F$36))&gt;0,"H",IF(SUMPRODUCT((Reservas!$B$7:$B$36=$B19)*(Reservas!$M$7:$M$36="Confirmada")*(DATE($C$3,$AI$3,27)&gt;=Reservas!$E$7:$E$36)*(DATE($C$3,$AI$3,27)&lt;Reservas!$F$7:$F$36))&gt;0,"R",IF(SUMPRODUCT((Reservas!$B$7:$B$36=$B19)*(Reservas!$M$7:$M$36="Concluída")*(DATE($C$3,$AI$3,27)&gt;=Reservas!$E$7:$E$36)*(DATE($C$3,$AI$3,27)&lt;Reservas!$F$7:$F$36))&gt;0,"C",""))))</f>
        <v/>
      </c>
      <c r="AD19" s="71">
        <f>IF(28&gt;DAY(EOMONTH(DATE($C$3,$AI$3,1),0)),"x",IF(SUMPRODUCT((Reservas!$B$7:$B$36=$B19)*(Reservas!$M$7:$M$36="Em andamento")*(DATE($C$3,$AI$3,28)&gt;=Reservas!$E$7:$E$36)*(DATE($C$3,$AI$3,28)&lt;Reservas!$F$7:$F$36))&gt;0,"H",IF(SUMPRODUCT((Reservas!$B$7:$B$36=$B19)*(Reservas!$M$7:$M$36="Confirmada")*(DATE($C$3,$AI$3,28)&gt;=Reservas!$E$7:$E$36)*(DATE($C$3,$AI$3,28)&lt;Reservas!$F$7:$F$36))&gt;0,"R",IF(SUMPRODUCT((Reservas!$B$7:$B$36=$B19)*(Reservas!$M$7:$M$36="Concluída")*(DATE($C$3,$AI$3,28)&gt;=Reservas!$E$7:$E$36)*(DATE($C$3,$AI$3,28)&lt;Reservas!$F$7:$F$36))&gt;0,"C",""))))</f>
        <v/>
      </c>
      <c r="AE19" s="71">
        <f>IF(29&gt;DAY(EOMONTH(DATE($C$3,$AI$3,1),0)),"x",IF(SUMPRODUCT((Reservas!$B$7:$B$36=$B19)*(Reservas!$M$7:$M$36="Em andamento")*(DATE($C$3,$AI$3,29)&gt;=Reservas!$E$7:$E$36)*(DATE($C$3,$AI$3,29)&lt;Reservas!$F$7:$F$36))&gt;0,"H",IF(SUMPRODUCT((Reservas!$B$7:$B$36=$B19)*(Reservas!$M$7:$M$36="Confirmada")*(DATE($C$3,$AI$3,29)&gt;=Reservas!$E$7:$E$36)*(DATE($C$3,$AI$3,29)&lt;Reservas!$F$7:$F$36))&gt;0,"R",IF(SUMPRODUCT((Reservas!$B$7:$B$36=$B19)*(Reservas!$M$7:$M$36="Concluída")*(DATE($C$3,$AI$3,29)&gt;=Reservas!$E$7:$E$36)*(DATE($C$3,$AI$3,29)&lt;Reservas!$F$7:$F$36))&gt;0,"C",""))))</f>
        <v/>
      </c>
      <c r="AF19" s="71">
        <f>IF(30&gt;DAY(EOMONTH(DATE($C$3,$AI$3,1),0)),"x",IF(SUMPRODUCT((Reservas!$B$7:$B$36=$B19)*(Reservas!$M$7:$M$36="Em andamento")*(DATE($C$3,$AI$3,30)&gt;=Reservas!$E$7:$E$36)*(DATE($C$3,$AI$3,30)&lt;Reservas!$F$7:$F$36))&gt;0,"H",IF(SUMPRODUCT((Reservas!$B$7:$B$36=$B19)*(Reservas!$M$7:$M$36="Confirmada")*(DATE($C$3,$AI$3,30)&gt;=Reservas!$E$7:$E$36)*(DATE($C$3,$AI$3,30)&lt;Reservas!$F$7:$F$36))&gt;0,"R",IF(SUMPRODUCT((Reservas!$B$7:$B$36=$B19)*(Reservas!$M$7:$M$36="Concluída")*(DATE($C$3,$AI$3,30)&gt;=Reservas!$E$7:$E$36)*(DATE($C$3,$AI$3,30)&lt;Reservas!$F$7:$F$36))&gt;0,"C",""))))</f>
        <v/>
      </c>
      <c r="AG19" s="71">
        <f>IF(31&gt;DAY(EOMONTH(DATE($C$3,$AI$3,1),0)),"x",IF(SUMPRODUCT((Reservas!$B$7:$B$36=$B19)*(Reservas!$M$7:$M$36="Em andamento")*(DATE($C$3,$AI$3,31)&gt;=Reservas!$E$7:$E$36)*(DATE($C$3,$AI$3,31)&lt;Reservas!$F$7:$F$36))&gt;0,"H",IF(SUMPRODUCT((Reservas!$B$7:$B$36=$B19)*(Reservas!$M$7:$M$36="Confirmada")*(DATE($C$3,$AI$3,31)&gt;=Reservas!$E$7:$E$36)*(DATE($C$3,$AI$3,31)&lt;Reservas!$F$7:$F$36))&gt;0,"R",IF(SUMPRODUCT((Reservas!$B$7:$B$36=$B19)*(Reservas!$M$7:$M$36="Concluída")*(DATE($C$3,$AI$3,31)&gt;=Reservas!$E$7:$E$36)*(DATE($C$3,$AI$3,31)&lt;Reservas!$F$7:$F$36))&gt;0,"C",""))))</f>
        <v/>
      </c>
    </row>
    <row r="20" ht="15" customHeight="1" s="37">
      <c r="B20" s="54" t="n"/>
      <c r="C20" s="71">
        <f>IF(1&gt;DAY(EOMONTH(DATE($C$3,$AI$3,1),0)),"x",IF(SUMPRODUCT((Reservas!$B$7:$B$36=$B20)*(Reservas!$M$7:$M$36="Em andamento")*(DATE($C$3,$AI$3,1)&gt;=Reservas!$E$7:$E$36)*(DATE($C$3,$AI$3,1)&lt;Reservas!$F$7:$F$36))&gt;0,"H",IF(SUMPRODUCT((Reservas!$B$7:$B$36=$B20)*(Reservas!$M$7:$M$36="Confirmada")*(DATE($C$3,$AI$3,1)&gt;=Reservas!$E$7:$E$36)*(DATE($C$3,$AI$3,1)&lt;Reservas!$F$7:$F$36))&gt;0,"R",IF(SUMPRODUCT((Reservas!$B$7:$B$36=$B20)*(Reservas!$M$7:$M$36="Concluída")*(DATE($C$3,$AI$3,1)&gt;=Reservas!$E$7:$E$36)*(DATE($C$3,$AI$3,1)&lt;Reservas!$F$7:$F$36))&gt;0,"C",""))))</f>
        <v/>
      </c>
      <c r="D20" s="71">
        <f>IF(2&gt;DAY(EOMONTH(DATE($C$3,$AI$3,1),0)),"x",IF(SUMPRODUCT((Reservas!$B$7:$B$36=$B20)*(Reservas!$M$7:$M$36="Em andamento")*(DATE($C$3,$AI$3,2)&gt;=Reservas!$E$7:$E$36)*(DATE($C$3,$AI$3,2)&lt;Reservas!$F$7:$F$36))&gt;0,"H",IF(SUMPRODUCT((Reservas!$B$7:$B$36=$B20)*(Reservas!$M$7:$M$36="Confirmada")*(DATE($C$3,$AI$3,2)&gt;=Reservas!$E$7:$E$36)*(DATE($C$3,$AI$3,2)&lt;Reservas!$F$7:$F$36))&gt;0,"R",IF(SUMPRODUCT((Reservas!$B$7:$B$36=$B20)*(Reservas!$M$7:$M$36="Concluída")*(DATE($C$3,$AI$3,2)&gt;=Reservas!$E$7:$E$36)*(DATE($C$3,$AI$3,2)&lt;Reservas!$F$7:$F$36))&gt;0,"C",""))))</f>
        <v/>
      </c>
      <c r="E20" s="71">
        <f>IF(3&gt;DAY(EOMONTH(DATE($C$3,$AI$3,1),0)),"x",IF(SUMPRODUCT((Reservas!$B$7:$B$36=$B20)*(Reservas!$M$7:$M$36="Em andamento")*(DATE($C$3,$AI$3,3)&gt;=Reservas!$E$7:$E$36)*(DATE($C$3,$AI$3,3)&lt;Reservas!$F$7:$F$36))&gt;0,"H",IF(SUMPRODUCT((Reservas!$B$7:$B$36=$B20)*(Reservas!$M$7:$M$36="Confirmada")*(DATE($C$3,$AI$3,3)&gt;=Reservas!$E$7:$E$36)*(DATE($C$3,$AI$3,3)&lt;Reservas!$F$7:$F$36))&gt;0,"R",IF(SUMPRODUCT((Reservas!$B$7:$B$36=$B20)*(Reservas!$M$7:$M$36="Concluída")*(DATE($C$3,$AI$3,3)&gt;=Reservas!$E$7:$E$36)*(DATE($C$3,$AI$3,3)&lt;Reservas!$F$7:$F$36))&gt;0,"C",""))))</f>
        <v/>
      </c>
      <c r="F20" s="71">
        <f>IF(4&gt;DAY(EOMONTH(DATE($C$3,$AI$3,1),0)),"x",IF(SUMPRODUCT((Reservas!$B$7:$B$36=$B20)*(Reservas!$M$7:$M$36="Em andamento")*(DATE($C$3,$AI$3,4)&gt;=Reservas!$E$7:$E$36)*(DATE($C$3,$AI$3,4)&lt;Reservas!$F$7:$F$36))&gt;0,"H",IF(SUMPRODUCT((Reservas!$B$7:$B$36=$B20)*(Reservas!$M$7:$M$36="Confirmada")*(DATE($C$3,$AI$3,4)&gt;=Reservas!$E$7:$E$36)*(DATE($C$3,$AI$3,4)&lt;Reservas!$F$7:$F$36))&gt;0,"R",IF(SUMPRODUCT((Reservas!$B$7:$B$36=$B20)*(Reservas!$M$7:$M$36="Concluída")*(DATE($C$3,$AI$3,4)&gt;=Reservas!$E$7:$E$36)*(DATE($C$3,$AI$3,4)&lt;Reservas!$F$7:$F$36))&gt;0,"C",""))))</f>
        <v/>
      </c>
      <c r="G20" s="71">
        <f>IF(5&gt;DAY(EOMONTH(DATE($C$3,$AI$3,1),0)),"x",IF(SUMPRODUCT((Reservas!$B$7:$B$36=$B20)*(Reservas!$M$7:$M$36="Em andamento")*(DATE($C$3,$AI$3,5)&gt;=Reservas!$E$7:$E$36)*(DATE($C$3,$AI$3,5)&lt;Reservas!$F$7:$F$36))&gt;0,"H",IF(SUMPRODUCT((Reservas!$B$7:$B$36=$B20)*(Reservas!$M$7:$M$36="Confirmada")*(DATE($C$3,$AI$3,5)&gt;=Reservas!$E$7:$E$36)*(DATE($C$3,$AI$3,5)&lt;Reservas!$F$7:$F$36))&gt;0,"R",IF(SUMPRODUCT((Reservas!$B$7:$B$36=$B20)*(Reservas!$M$7:$M$36="Concluída")*(DATE($C$3,$AI$3,5)&gt;=Reservas!$E$7:$E$36)*(DATE($C$3,$AI$3,5)&lt;Reservas!$F$7:$F$36))&gt;0,"C",""))))</f>
        <v/>
      </c>
      <c r="H20" s="71">
        <f>IF(6&gt;DAY(EOMONTH(DATE($C$3,$AI$3,1),0)),"x",IF(SUMPRODUCT((Reservas!$B$7:$B$36=$B20)*(Reservas!$M$7:$M$36="Em andamento")*(DATE($C$3,$AI$3,6)&gt;=Reservas!$E$7:$E$36)*(DATE($C$3,$AI$3,6)&lt;Reservas!$F$7:$F$36))&gt;0,"H",IF(SUMPRODUCT((Reservas!$B$7:$B$36=$B20)*(Reservas!$M$7:$M$36="Confirmada")*(DATE($C$3,$AI$3,6)&gt;=Reservas!$E$7:$E$36)*(DATE($C$3,$AI$3,6)&lt;Reservas!$F$7:$F$36))&gt;0,"R",IF(SUMPRODUCT((Reservas!$B$7:$B$36=$B20)*(Reservas!$M$7:$M$36="Concluída")*(DATE($C$3,$AI$3,6)&gt;=Reservas!$E$7:$E$36)*(DATE($C$3,$AI$3,6)&lt;Reservas!$F$7:$F$36))&gt;0,"C",""))))</f>
        <v/>
      </c>
      <c r="I20" s="71">
        <f>IF(7&gt;DAY(EOMONTH(DATE($C$3,$AI$3,1),0)),"x",IF(SUMPRODUCT((Reservas!$B$7:$B$36=$B20)*(Reservas!$M$7:$M$36="Em andamento")*(DATE($C$3,$AI$3,7)&gt;=Reservas!$E$7:$E$36)*(DATE($C$3,$AI$3,7)&lt;Reservas!$F$7:$F$36))&gt;0,"H",IF(SUMPRODUCT((Reservas!$B$7:$B$36=$B20)*(Reservas!$M$7:$M$36="Confirmada")*(DATE($C$3,$AI$3,7)&gt;=Reservas!$E$7:$E$36)*(DATE($C$3,$AI$3,7)&lt;Reservas!$F$7:$F$36))&gt;0,"R",IF(SUMPRODUCT((Reservas!$B$7:$B$36=$B20)*(Reservas!$M$7:$M$36="Concluída")*(DATE($C$3,$AI$3,7)&gt;=Reservas!$E$7:$E$36)*(DATE($C$3,$AI$3,7)&lt;Reservas!$F$7:$F$36))&gt;0,"C",""))))</f>
        <v/>
      </c>
      <c r="J20" s="71">
        <f>IF(8&gt;DAY(EOMONTH(DATE($C$3,$AI$3,1),0)),"x",IF(SUMPRODUCT((Reservas!$B$7:$B$36=$B20)*(Reservas!$M$7:$M$36="Em andamento")*(DATE($C$3,$AI$3,8)&gt;=Reservas!$E$7:$E$36)*(DATE($C$3,$AI$3,8)&lt;Reservas!$F$7:$F$36))&gt;0,"H",IF(SUMPRODUCT((Reservas!$B$7:$B$36=$B20)*(Reservas!$M$7:$M$36="Confirmada")*(DATE($C$3,$AI$3,8)&gt;=Reservas!$E$7:$E$36)*(DATE($C$3,$AI$3,8)&lt;Reservas!$F$7:$F$36))&gt;0,"R",IF(SUMPRODUCT((Reservas!$B$7:$B$36=$B20)*(Reservas!$M$7:$M$36="Concluída")*(DATE($C$3,$AI$3,8)&gt;=Reservas!$E$7:$E$36)*(DATE($C$3,$AI$3,8)&lt;Reservas!$F$7:$F$36))&gt;0,"C",""))))</f>
        <v/>
      </c>
      <c r="K20" s="71">
        <f>IF(9&gt;DAY(EOMONTH(DATE($C$3,$AI$3,1),0)),"x",IF(SUMPRODUCT((Reservas!$B$7:$B$36=$B20)*(Reservas!$M$7:$M$36="Em andamento")*(DATE($C$3,$AI$3,9)&gt;=Reservas!$E$7:$E$36)*(DATE($C$3,$AI$3,9)&lt;Reservas!$F$7:$F$36))&gt;0,"H",IF(SUMPRODUCT((Reservas!$B$7:$B$36=$B20)*(Reservas!$M$7:$M$36="Confirmada")*(DATE($C$3,$AI$3,9)&gt;=Reservas!$E$7:$E$36)*(DATE($C$3,$AI$3,9)&lt;Reservas!$F$7:$F$36))&gt;0,"R",IF(SUMPRODUCT((Reservas!$B$7:$B$36=$B20)*(Reservas!$M$7:$M$36="Concluída")*(DATE($C$3,$AI$3,9)&gt;=Reservas!$E$7:$E$36)*(DATE($C$3,$AI$3,9)&lt;Reservas!$F$7:$F$36))&gt;0,"C",""))))</f>
        <v/>
      </c>
      <c r="L20" s="71">
        <f>IF(10&gt;DAY(EOMONTH(DATE($C$3,$AI$3,1),0)),"x",IF(SUMPRODUCT((Reservas!$B$7:$B$36=$B20)*(Reservas!$M$7:$M$36="Em andamento")*(DATE($C$3,$AI$3,10)&gt;=Reservas!$E$7:$E$36)*(DATE($C$3,$AI$3,10)&lt;Reservas!$F$7:$F$36))&gt;0,"H",IF(SUMPRODUCT((Reservas!$B$7:$B$36=$B20)*(Reservas!$M$7:$M$36="Confirmada")*(DATE($C$3,$AI$3,10)&gt;=Reservas!$E$7:$E$36)*(DATE($C$3,$AI$3,10)&lt;Reservas!$F$7:$F$36))&gt;0,"R",IF(SUMPRODUCT((Reservas!$B$7:$B$36=$B20)*(Reservas!$M$7:$M$36="Concluída")*(DATE($C$3,$AI$3,10)&gt;=Reservas!$E$7:$E$36)*(DATE($C$3,$AI$3,10)&lt;Reservas!$F$7:$F$36))&gt;0,"C",""))))</f>
        <v/>
      </c>
      <c r="M20" s="71">
        <f>IF(11&gt;DAY(EOMONTH(DATE($C$3,$AI$3,1),0)),"x",IF(SUMPRODUCT((Reservas!$B$7:$B$36=$B20)*(Reservas!$M$7:$M$36="Em andamento")*(DATE($C$3,$AI$3,11)&gt;=Reservas!$E$7:$E$36)*(DATE($C$3,$AI$3,11)&lt;Reservas!$F$7:$F$36))&gt;0,"H",IF(SUMPRODUCT((Reservas!$B$7:$B$36=$B20)*(Reservas!$M$7:$M$36="Confirmada")*(DATE($C$3,$AI$3,11)&gt;=Reservas!$E$7:$E$36)*(DATE($C$3,$AI$3,11)&lt;Reservas!$F$7:$F$36))&gt;0,"R",IF(SUMPRODUCT((Reservas!$B$7:$B$36=$B20)*(Reservas!$M$7:$M$36="Concluída")*(DATE($C$3,$AI$3,11)&gt;=Reservas!$E$7:$E$36)*(DATE($C$3,$AI$3,11)&lt;Reservas!$F$7:$F$36))&gt;0,"C",""))))</f>
        <v/>
      </c>
      <c r="N20" s="71">
        <f>IF(12&gt;DAY(EOMONTH(DATE($C$3,$AI$3,1),0)),"x",IF(SUMPRODUCT((Reservas!$B$7:$B$36=$B20)*(Reservas!$M$7:$M$36="Em andamento")*(DATE($C$3,$AI$3,12)&gt;=Reservas!$E$7:$E$36)*(DATE($C$3,$AI$3,12)&lt;Reservas!$F$7:$F$36))&gt;0,"H",IF(SUMPRODUCT((Reservas!$B$7:$B$36=$B20)*(Reservas!$M$7:$M$36="Confirmada")*(DATE($C$3,$AI$3,12)&gt;=Reservas!$E$7:$E$36)*(DATE($C$3,$AI$3,12)&lt;Reservas!$F$7:$F$36))&gt;0,"R",IF(SUMPRODUCT((Reservas!$B$7:$B$36=$B20)*(Reservas!$M$7:$M$36="Concluída")*(DATE($C$3,$AI$3,12)&gt;=Reservas!$E$7:$E$36)*(DATE($C$3,$AI$3,12)&lt;Reservas!$F$7:$F$36))&gt;0,"C",""))))</f>
        <v/>
      </c>
      <c r="O20" s="71">
        <f>IF(13&gt;DAY(EOMONTH(DATE($C$3,$AI$3,1),0)),"x",IF(SUMPRODUCT((Reservas!$B$7:$B$36=$B20)*(Reservas!$M$7:$M$36="Em andamento")*(DATE($C$3,$AI$3,13)&gt;=Reservas!$E$7:$E$36)*(DATE($C$3,$AI$3,13)&lt;Reservas!$F$7:$F$36))&gt;0,"H",IF(SUMPRODUCT((Reservas!$B$7:$B$36=$B20)*(Reservas!$M$7:$M$36="Confirmada")*(DATE($C$3,$AI$3,13)&gt;=Reservas!$E$7:$E$36)*(DATE($C$3,$AI$3,13)&lt;Reservas!$F$7:$F$36))&gt;0,"R",IF(SUMPRODUCT((Reservas!$B$7:$B$36=$B20)*(Reservas!$M$7:$M$36="Concluída")*(DATE($C$3,$AI$3,13)&gt;=Reservas!$E$7:$E$36)*(DATE($C$3,$AI$3,13)&lt;Reservas!$F$7:$F$36))&gt;0,"C",""))))</f>
        <v/>
      </c>
      <c r="P20" s="71">
        <f>IF(14&gt;DAY(EOMONTH(DATE($C$3,$AI$3,1),0)),"x",IF(SUMPRODUCT((Reservas!$B$7:$B$36=$B20)*(Reservas!$M$7:$M$36="Em andamento")*(DATE($C$3,$AI$3,14)&gt;=Reservas!$E$7:$E$36)*(DATE($C$3,$AI$3,14)&lt;Reservas!$F$7:$F$36))&gt;0,"H",IF(SUMPRODUCT((Reservas!$B$7:$B$36=$B20)*(Reservas!$M$7:$M$36="Confirmada")*(DATE($C$3,$AI$3,14)&gt;=Reservas!$E$7:$E$36)*(DATE($C$3,$AI$3,14)&lt;Reservas!$F$7:$F$36))&gt;0,"R",IF(SUMPRODUCT((Reservas!$B$7:$B$36=$B20)*(Reservas!$M$7:$M$36="Concluída")*(DATE($C$3,$AI$3,14)&gt;=Reservas!$E$7:$E$36)*(DATE($C$3,$AI$3,14)&lt;Reservas!$F$7:$F$36))&gt;0,"C",""))))</f>
        <v/>
      </c>
      <c r="Q20" s="71">
        <f>IF(15&gt;DAY(EOMONTH(DATE($C$3,$AI$3,1),0)),"x",IF(SUMPRODUCT((Reservas!$B$7:$B$36=$B20)*(Reservas!$M$7:$M$36="Em andamento")*(DATE($C$3,$AI$3,15)&gt;=Reservas!$E$7:$E$36)*(DATE($C$3,$AI$3,15)&lt;Reservas!$F$7:$F$36))&gt;0,"H",IF(SUMPRODUCT((Reservas!$B$7:$B$36=$B20)*(Reservas!$M$7:$M$36="Confirmada")*(DATE($C$3,$AI$3,15)&gt;=Reservas!$E$7:$E$36)*(DATE($C$3,$AI$3,15)&lt;Reservas!$F$7:$F$36))&gt;0,"R",IF(SUMPRODUCT((Reservas!$B$7:$B$36=$B20)*(Reservas!$M$7:$M$36="Concluída")*(DATE($C$3,$AI$3,15)&gt;=Reservas!$E$7:$E$36)*(DATE($C$3,$AI$3,15)&lt;Reservas!$F$7:$F$36))&gt;0,"C",""))))</f>
        <v/>
      </c>
      <c r="R20" s="71">
        <f>IF(16&gt;DAY(EOMONTH(DATE($C$3,$AI$3,1),0)),"x",IF(SUMPRODUCT((Reservas!$B$7:$B$36=$B20)*(Reservas!$M$7:$M$36="Em andamento")*(DATE($C$3,$AI$3,16)&gt;=Reservas!$E$7:$E$36)*(DATE($C$3,$AI$3,16)&lt;Reservas!$F$7:$F$36))&gt;0,"H",IF(SUMPRODUCT((Reservas!$B$7:$B$36=$B20)*(Reservas!$M$7:$M$36="Confirmada")*(DATE($C$3,$AI$3,16)&gt;=Reservas!$E$7:$E$36)*(DATE($C$3,$AI$3,16)&lt;Reservas!$F$7:$F$36))&gt;0,"R",IF(SUMPRODUCT((Reservas!$B$7:$B$36=$B20)*(Reservas!$M$7:$M$36="Concluída")*(DATE($C$3,$AI$3,16)&gt;=Reservas!$E$7:$E$36)*(DATE($C$3,$AI$3,16)&lt;Reservas!$F$7:$F$36))&gt;0,"C",""))))</f>
        <v/>
      </c>
      <c r="S20" s="71">
        <f>IF(17&gt;DAY(EOMONTH(DATE($C$3,$AI$3,1),0)),"x",IF(SUMPRODUCT((Reservas!$B$7:$B$36=$B20)*(Reservas!$M$7:$M$36="Em andamento")*(DATE($C$3,$AI$3,17)&gt;=Reservas!$E$7:$E$36)*(DATE($C$3,$AI$3,17)&lt;Reservas!$F$7:$F$36))&gt;0,"H",IF(SUMPRODUCT((Reservas!$B$7:$B$36=$B20)*(Reservas!$M$7:$M$36="Confirmada")*(DATE($C$3,$AI$3,17)&gt;=Reservas!$E$7:$E$36)*(DATE($C$3,$AI$3,17)&lt;Reservas!$F$7:$F$36))&gt;0,"R",IF(SUMPRODUCT((Reservas!$B$7:$B$36=$B20)*(Reservas!$M$7:$M$36="Concluída")*(DATE($C$3,$AI$3,17)&gt;=Reservas!$E$7:$E$36)*(DATE($C$3,$AI$3,17)&lt;Reservas!$F$7:$F$36))&gt;0,"C",""))))</f>
        <v/>
      </c>
      <c r="T20" s="71">
        <f>IF(18&gt;DAY(EOMONTH(DATE($C$3,$AI$3,1),0)),"x",IF(SUMPRODUCT((Reservas!$B$7:$B$36=$B20)*(Reservas!$M$7:$M$36="Em andamento")*(DATE($C$3,$AI$3,18)&gt;=Reservas!$E$7:$E$36)*(DATE($C$3,$AI$3,18)&lt;Reservas!$F$7:$F$36))&gt;0,"H",IF(SUMPRODUCT((Reservas!$B$7:$B$36=$B20)*(Reservas!$M$7:$M$36="Confirmada")*(DATE($C$3,$AI$3,18)&gt;=Reservas!$E$7:$E$36)*(DATE($C$3,$AI$3,18)&lt;Reservas!$F$7:$F$36))&gt;0,"R",IF(SUMPRODUCT((Reservas!$B$7:$B$36=$B20)*(Reservas!$M$7:$M$36="Concluída")*(DATE($C$3,$AI$3,18)&gt;=Reservas!$E$7:$E$36)*(DATE($C$3,$AI$3,18)&lt;Reservas!$F$7:$F$36))&gt;0,"C",""))))</f>
        <v/>
      </c>
      <c r="U20" s="71">
        <f>IF(19&gt;DAY(EOMONTH(DATE($C$3,$AI$3,1),0)),"x",IF(SUMPRODUCT((Reservas!$B$7:$B$36=$B20)*(Reservas!$M$7:$M$36="Em andamento")*(DATE($C$3,$AI$3,19)&gt;=Reservas!$E$7:$E$36)*(DATE($C$3,$AI$3,19)&lt;Reservas!$F$7:$F$36))&gt;0,"H",IF(SUMPRODUCT((Reservas!$B$7:$B$36=$B20)*(Reservas!$M$7:$M$36="Confirmada")*(DATE($C$3,$AI$3,19)&gt;=Reservas!$E$7:$E$36)*(DATE($C$3,$AI$3,19)&lt;Reservas!$F$7:$F$36))&gt;0,"R",IF(SUMPRODUCT((Reservas!$B$7:$B$36=$B20)*(Reservas!$M$7:$M$36="Concluída")*(DATE($C$3,$AI$3,19)&gt;=Reservas!$E$7:$E$36)*(DATE($C$3,$AI$3,19)&lt;Reservas!$F$7:$F$36))&gt;0,"C",""))))</f>
        <v/>
      </c>
      <c r="V20" s="71">
        <f>IF(20&gt;DAY(EOMONTH(DATE($C$3,$AI$3,1),0)),"x",IF(SUMPRODUCT((Reservas!$B$7:$B$36=$B20)*(Reservas!$M$7:$M$36="Em andamento")*(DATE($C$3,$AI$3,20)&gt;=Reservas!$E$7:$E$36)*(DATE($C$3,$AI$3,20)&lt;Reservas!$F$7:$F$36))&gt;0,"H",IF(SUMPRODUCT((Reservas!$B$7:$B$36=$B20)*(Reservas!$M$7:$M$36="Confirmada")*(DATE($C$3,$AI$3,20)&gt;=Reservas!$E$7:$E$36)*(DATE($C$3,$AI$3,20)&lt;Reservas!$F$7:$F$36))&gt;0,"R",IF(SUMPRODUCT((Reservas!$B$7:$B$36=$B20)*(Reservas!$M$7:$M$36="Concluída")*(DATE($C$3,$AI$3,20)&gt;=Reservas!$E$7:$E$36)*(DATE($C$3,$AI$3,20)&lt;Reservas!$F$7:$F$36))&gt;0,"C",""))))</f>
        <v/>
      </c>
      <c r="W20" s="71">
        <f>IF(21&gt;DAY(EOMONTH(DATE($C$3,$AI$3,1),0)),"x",IF(SUMPRODUCT((Reservas!$B$7:$B$36=$B20)*(Reservas!$M$7:$M$36="Em andamento")*(DATE($C$3,$AI$3,21)&gt;=Reservas!$E$7:$E$36)*(DATE($C$3,$AI$3,21)&lt;Reservas!$F$7:$F$36))&gt;0,"H",IF(SUMPRODUCT((Reservas!$B$7:$B$36=$B20)*(Reservas!$M$7:$M$36="Confirmada")*(DATE($C$3,$AI$3,21)&gt;=Reservas!$E$7:$E$36)*(DATE($C$3,$AI$3,21)&lt;Reservas!$F$7:$F$36))&gt;0,"R",IF(SUMPRODUCT((Reservas!$B$7:$B$36=$B20)*(Reservas!$M$7:$M$36="Concluída")*(DATE($C$3,$AI$3,21)&gt;=Reservas!$E$7:$E$36)*(DATE($C$3,$AI$3,21)&lt;Reservas!$F$7:$F$36))&gt;0,"C",""))))</f>
        <v/>
      </c>
      <c r="X20" s="71">
        <f>IF(22&gt;DAY(EOMONTH(DATE($C$3,$AI$3,1),0)),"x",IF(SUMPRODUCT((Reservas!$B$7:$B$36=$B20)*(Reservas!$M$7:$M$36="Em andamento")*(DATE($C$3,$AI$3,22)&gt;=Reservas!$E$7:$E$36)*(DATE($C$3,$AI$3,22)&lt;Reservas!$F$7:$F$36))&gt;0,"H",IF(SUMPRODUCT((Reservas!$B$7:$B$36=$B20)*(Reservas!$M$7:$M$36="Confirmada")*(DATE($C$3,$AI$3,22)&gt;=Reservas!$E$7:$E$36)*(DATE($C$3,$AI$3,22)&lt;Reservas!$F$7:$F$36))&gt;0,"R",IF(SUMPRODUCT((Reservas!$B$7:$B$36=$B20)*(Reservas!$M$7:$M$36="Concluída")*(DATE($C$3,$AI$3,22)&gt;=Reservas!$E$7:$E$36)*(DATE($C$3,$AI$3,22)&lt;Reservas!$F$7:$F$36))&gt;0,"C",""))))</f>
        <v/>
      </c>
      <c r="Y20" s="71">
        <f>IF(23&gt;DAY(EOMONTH(DATE($C$3,$AI$3,1),0)),"x",IF(SUMPRODUCT((Reservas!$B$7:$B$36=$B20)*(Reservas!$M$7:$M$36="Em andamento")*(DATE($C$3,$AI$3,23)&gt;=Reservas!$E$7:$E$36)*(DATE($C$3,$AI$3,23)&lt;Reservas!$F$7:$F$36))&gt;0,"H",IF(SUMPRODUCT((Reservas!$B$7:$B$36=$B20)*(Reservas!$M$7:$M$36="Confirmada")*(DATE($C$3,$AI$3,23)&gt;=Reservas!$E$7:$E$36)*(DATE($C$3,$AI$3,23)&lt;Reservas!$F$7:$F$36))&gt;0,"R",IF(SUMPRODUCT((Reservas!$B$7:$B$36=$B20)*(Reservas!$M$7:$M$36="Concluída")*(DATE($C$3,$AI$3,23)&gt;=Reservas!$E$7:$E$36)*(DATE($C$3,$AI$3,23)&lt;Reservas!$F$7:$F$36))&gt;0,"C",""))))</f>
        <v/>
      </c>
      <c r="Z20" s="71">
        <f>IF(24&gt;DAY(EOMONTH(DATE($C$3,$AI$3,1),0)),"x",IF(SUMPRODUCT((Reservas!$B$7:$B$36=$B20)*(Reservas!$M$7:$M$36="Em andamento")*(DATE($C$3,$AI$3,24)&gt;=Reservas!$E$7:$E$36)*(DATE($C$3,$AI$3,24)&lt;Reservas!$F$7:$F$36))&gt;0,"H",IF(SUMPRODUCT((Reservas!$B$7:$B$36=$B20)*(Reservas!$M$7:$M$36="Confirmada")*(DATE($C$3,$AI$3,24)&gt;=Reservas!$E$7:$E$36)*(DATE($C$3,$AI$3,24)&lt;Reservas!$F$7:$F$36))&gt;0,"R",IF(SUMPRODUCT((Reservas!$B$7:$B$36=$B20)*(Reservas!$M$7:$M$36="Concluída")*(DATE($C$3,$AI$3,24)&gt;=Reservas!$E$7:$E$36)*(DATE($C$3,$AI$3,24)&lt;Reservas!$F$7:$F$36))&gt;0,"C",""))))</f>
        <v/>
      </c>
      <c r="AA20" s="71">
        <f>IF(25&gt;DAY(EOMONTH(DATE($C$3,$AI$3,1),0)),"x",IF(SUMPRODUCT((Reservas!$B$7:$B$36=$B20)*(Reservas!$M$7:$M$36="Em andamento")*(DATE($C$3,$AI$3,25)&gt;=Reservas!$E$7:$E$36)*(DATE($C$3,$AI$3,25)&lt;Reservas!$F$7:$F$36))&gt;0,"H",IF(SUMPRODUCT((Reservas!$B$7:$B$36=$B20)*(Reservas!$M$7:$M$36="Confirmada")*(DATE($C$3,$AI$3,25)&gt;=Reservas!$E$7:$E$36)*(DATE($C$3,$AI$3,25)&lt;Reservas!$F$7:$F$36))&gt;0,"R",IF(SUMPRODUCT((Reservas!$B$7:$B$36=$B20)*(Reservas!$M$7:$M$36="Concluída")*(DATE($C$3,$AI$3,25)&gt;=Reservas!$E$7:$E$36)*(DATE($C$3,$AI$3,25)&lt;Reservas!$F$7:$F$36))&gt;0,"C",""))))</f>
        <v/>
      </c>
      <c r="AB20" s="71">
        <f>IF(26&gt;DAY(EOMONTH(DATE($C$3,$AI$3,1),0)),"x",IF(SUMPRODUCT((Reservas!$B$7:$B$36=$B20)*(Reservas!$M$7:$M$36="Em andamento")*(DATE($C$3,$AI$3,26)&gt;=Reservas!$E$7:$E$36)*(DATE($C$3,$AI$3,26)&lt;Reservas!$F$7:$F$36))&gt;0,"H",IF(SUMPRODUCT((Reservas!$B$7:$B$36=$B20)*(Reservas!$M$7:$M$36="Confirmada")*(DATE($C$3,$AI$3,26)&gt;=Reservas!$E$7:$E$36)*(DATE($C$3,$AI$3,26)&lt;Reservas!$F$7:$F$36))&gt;0,"R",IF(SUMPRODUCT((Reservas!$B$7:$B$36=$B20)*(Reservas!$M$7:$M$36="Concluída")*(DATE($C$3,$AI$3,26)&gt;=Reservas!$E$7:$E$36)*(DATE($C$3,$AI$3,26)&lt;Reservas!$F$7:$F$36))&gt;0,"C",""))))</f>
        <v/>
      </c>
      <c r="AC20" s="71">
        <f>IF(27&gt;DAY(EOMONTH(DATE($C$3,$AI$3,1),0)),"x",IF(SUMPRODUCT((Reservas!$B$7:$B$36=$B20)*(Reservas!$M$7:$M$36="Em andamento")*(DATE($C$3,$AI$3,27)&gt;=Reservas!$E$7:$E$36)*(DATE($C$3,$AI$3,27)&lt;Reservas!$F$7:$F$36))&gt;0,"H",IF(SUMPRODUCT((Reservas!$B$7:$B$36=$B20)*(Reservas!$M$7:$M$36="Confirmada")*(DATE($C$3,$AI$3,27)&gt;=Reservas!$E$7:$E$36)*(DATE($C$3,$AI$3,27)&lt;Reservas!$F$7:$F$36))&gt;0,"R",IF(SUMPRODUCT((Reservas!$B$7:$B$36=$B20)*(Reservas!$M$7:$M$36="Concluída")*(DATE($C$3,$AI$3,27)&gt;=Reservas!$E$7:$E$36)*(DATE($C$3,$AI$3,27)&lt;Reservas!$F$7:$F$36))&gt;0,"C",""))))</f>
        <v/>
      </c>
      <c r="AD20" s="71">
        <f>IF(28&gt;DAY(EOMONTH(DATE($C$3,$AI$3,1),0)),"x",IF(SUMPRODUCT((Reservas!$B$7:$B$36=$B20)*(Reservas!$M$7:$M$36="Em andamento")*(DATE($C$3,$AI$3,28)&gt;=Reservas!$E$7:$E$36)*(DATE($C$3,$AI$3,28)&lt;Reservas!$F$7:$F$36))&gt;0,"H",IF(SUMPRODUCT((Reservas!$B$7:$B$36=$B20)*(Reservas!$M$7:$M$36="Confirmada")*(DATE($C$3,$AI$3,28)&gt;=Reservas!$E$7:$E$36)*(DATE($C$3,$AI$3,28)&lt;Reservas!$F$7:$F$36))&gt;0,"R",IF(SUMPRODUCT((Reservas!$B$7:$B$36=$B20)*(Reservas!$M$7:$M$36="Concluída")*(DATE($C$3,$AI$3,28)&gt;=Reservas!$E$7:$E$36)*(DATE($C$3,$AI$3,28)&lt;Reservas!$F$7:$F$36))&gt;0,"C",""))))</f>
        <v/>
      </c>
      <c r="AE20" s="71">
        <f>IF(29&gt;DAY(EOMONTH(DATE($C$3,$AI$3,1),0)),"x",IF(SUMPRODUCT((Reservas!$B$7:$B$36=$B20)*(Reservas!$M$7:$M$36="Em andamento")*(DATE($C$3,$AI$3,29)&gt;=Reservas!$E$7:$E$36)*(DATE($C$3,$AI$3,29)&lt;Reservas!$F$7:$F$36))&gt;0,"H",IF(SUMPRODUCT((Reservas!$B$7:$B$36=$B20)*(Reservas!$M$7:$M$36="Confirmada")*(DATE($C$3,$AI$3,29)&gt;=Reservas!$E$7:$E$36)*(DATE($C$3,$AI$3,29)&lt;Reservas!$F$7:$F$36))&gt;0,"R",IF(SUMPRODUCT((Reservas!$B$7:$B$36=$B20)*(Reservas!$M$7:$M$36="Concluída")*(DATE($C$3,$AI$3,29)&gt;=Reservas!$E$7:$E$36)*(DATE($C$3,$AI$3,29)&lt;Reservas!$F$7:$F$36))&gt;0,"C",""))))</f>
        <v/>
      </c>
      <c r="AF20" s="71">
        <f>IF(30&gt;DAY(EOMONTH(DATE($C$3,$AI$3,1),0)),"x",IF(SUMPRODUCT((Reservas!$B$7:$B$36=$B20)*(Reservas!$M$7:$M$36="Em andamento")*(DATE($C$3,$AI$3,30)&gt;=Reservas!$E$7:$E$36)*(DATE($C$3,$AI$3,30)&lt;Reservas!$F$7:$F$36))&gt;0,"H",IF(SUMPRODUCT((Reservas!$B$7:$B$36=$B20)*(Reservas!$M$7:$M$36="Confirmada")*(DATE($C$3,$AI$3,30)&gt;=Reservas!$E$7:$E$36)*(DATE($C$3,$AI$3,30)&lt;Reservas!$F$7:$F$36))&gt;0,"R",IF(SUMPRODUCT((Reservas!$B$7:$B$36=$B20)*(Reservas!$M$7:$M$36="Concluída")*(DATE($C$3,$AI$3,30)&gt;=Reservas!$E$7:$E$36)*(DATE($C$3,$AI$3,30)&lt;Reservas!$F$7:$F$36))&gt;0,"C",""))))</f>
        <v/>
      </c>
      <c r="AG20" s="71">
        <f>IF(31&gt;DAY(EOMONTH(DATE($C$3,$AI$3,1),0)),"x",IF(SUMPRODUCT((Reservas!$B$7:$B$36=$B20)*(Reservas!$M$7:$M$36="Em andamento")*(DATE($C$3,$AI$3,31)&gt;=Reservas!$E$7:$E$36)*(DATE($C$3,$AI$3,31)&lt;Reservas!$F$7:$F$36))&gt;0,"H",IF(SUMPRODUCT((Reservas!$B$7:$B$36=$B20)*(Reservas!$M$7:$M$36="Confirmada")*(DATE($C$3,$AI$3,31)&gt;=Reservas!$E$7:$E$36)*(DATE($C$3,$AI$3,31)&lt;Reservas!$F$7:$F$36))&gt;0,"R",IF(SUMPRODUCT((Reservas!$B$7:$B$36=$B20)*(Reservas!$M$7:$M$36="Concluída")*(DATE($C$3,$AI$3,31)&gt;=Reservas!$E$7:$E$36)*(DATE($C$3,$AI$3,31)&lt;Reservas!$F$7:$F$36))&gt;0,"C",""))))</f>
        <v/>
      </c>
    </row>
    <row r="21" ht="15" customHeight="1" s="37">
      <c r="B21" s="54" t="n"/>
      <c r="C21" s="71">
        <f>IF(1&gt;DAY(EOMONTH(DATE($C$3,$AI$3,1),0)),"x",IF(SUMPRODUCT((Reservas!$B$7:$B$36=$B21)*(Reservas!$M$7:$M$36="Em andamento")*(DATE($C$3,$AI$3,1)&gt;=Reservas!$E$7:$E$36)*(DATE($C$3,$AI$3,1)&lt;Reservas!$F$7:$F$36))&gt;0,"H",IF(SUMPRODUCT((Reservas!$B$7:$B$36=$B21)*(Reservas!$M$7:$M$36="Confirmada")*(DATE($C$3,$AI$3,1)&gt;=Reservas!$E$7:$E$36)*(DATE($C$3,$AI$3,1)&lt;Reservas!$F$7:$F$36))&gt;0,"R",IF(SUMPRODUCT((Reservas!$B$7:$B$36=$B21)*(Reservas!$M$7:$M$36="Concluída")*(DATE($C$3,$AI$3,1)&gt;=Reservas!$E$7:$E$36)*(DATE($C$3,$AI$3,1)&lt;Reservas!$F$7:$F$36))&gt;0,"C",""))))</f>
        <v/>
      </c>
      <c r="D21" s="71">
        <f>IF(2&gt;DAY(EOMONTH(DATE($C$3,$AI$3,1),0)),"x",IF(SUMPRODUCT((Reservas!$B$7:$B$36=$B21)*(Reservas!$M$7:$M$36="Em andamento")*(DATE($C$3,$AI$3,2)&gt;=Reservas!$E$7:$E$36)*(DATE($C$3,$AI$3,2)&lt;Reservas!$F$7:$F$36))&gt;0,"H",IF(SUMPRODUCT((Reservas!$B$7:$B$36=$B21)*(Reservas!$M$7:$M$36="Confirmada")*(DATE($C$3,$AI$3,2)&gt;=Reservas!$E$7:$E$36)*(DATE($C$3,$AI$3,2)&lt;Reservas!$F$7:$F$36))&gt;0,"R",IF(SUMPRODUCT((Reservas!$B$7:$B$36=$B21)*(Reservas!$M$7:$M$36="Concluída")*(DATE($C$3,$AI$3,2)&gt;=Reservas!$E$7:$E$36)*(DATE($C$3,$AI$3,2)&lt;Reservas!$F$7:$F$36))&gt;0,"C",""))))</f>
        <v/>
      </c>
      <c r="E21" s="71">
        <f>IF(3&gt;DAY(EOMONTH(DATE($C$3,$AI$3,1),0)),"x",IF(SUMPRODUCT((Reservas!$B$7:$B$36=$B21)*(Reservas!$M$7:$M$36="Em andamento")*(DATE($C$3,$AI$3,3)&gt;=Reservas!$E$7:$E$36)*(DATE($C$3,$AI$3,3)&lt;Reservas!$F$7:$F$36))&gt;0,"H",IF(SUMPRODUCT((Reservas!$B$7:$B$36=$B21)*(Reservas!$M$7:$M$36="Confirmada")*(DATE($C$3,$AI$3,3)&gt;=Reservas!$E$7:$E$36)*(DATE($C$3,$AI$3,3)&lt;Reservas!$F$7:$F$36))&gt;0,"R",IF(SUMPRODUCT((Reservas!$B$7:$B$36=$B21)*(Reservas!$M$7:$M$36="Concluída")*(DATE($C$3,$AI$3,3)&gt;=Reservas!$E$7:$E$36)*(DATE($C$3,$AI$3,3)&lt;Reservas!$F$7:$F$36))&gt;0,"C",""))))</f>
        <v/>
      </c>
      <c r="F21" s="71">
        <f>IF(4&gt;DAY(EOMONTH(DATE($C$3,$AI$3,1),0)),"x",IF(SUMPRODUCT((Reservas!$B$7:$B$36=$B21)*(Reservas!$M$7:$M$36="Em andamento")*(DATE($C$3,$AI$3,4)&gt;=Reservas!$E$7:$E$36)*(DATE($C$3,$AI$3,4)&lt;Reservas!$F$7:$F$36))&gt;0,"H",IF(SUMPRODUCT((Reservas!$B$7:$B$36=$B21)*(Reservas!$M$7:$M$36="Confirmada")*(DATE($C$3,$AI$3,4)&gt;=Reservas!$E$7:$E$36)*(DATE($C$3,$AI$3,4)&lt;Reservas!$F$7:$F$36))&gt;0,"R",IF(SUMPRODUCT((Reservas!$B$7:$B$36=$B21)*(Reservas!$M$7:$M$36="Concluída")*(DATE($C$3,$AI$3,4)&gt;=Reservas!$E$7:$E$36)*(DATE($C$3,$AI$3,4)&lt;Reservas!$F$7:$F$36))&gt;0,"C",""))))</f>
        <v/>
      </c>
      <c r="G21" s="71">
        <f>IF(5&gt;DAY(EOMONTH(DATE($C$3,$AI$3,1),0)),"x",IF(SUMPRODUCT((Reservas!$B$7:$B$36=$B21)*(Reservas!$M$7:$M$36="Em andamento")*(DATE($C$3,$AI$3,5)&gt;=Reservas!$E$7:$E$36)*(DATE($C$3,$AI$3,5)&lt;Reservas!$F$7:$F$36))&gt;0,"H",IF(SUMPRODUCT((Reservas!$B$7:$B$36=$B21)*(Reservas!$M$7:$M$36="Confirmada")*(DATE($C$3,$AI$3,5)&gt;=Reservas!$E$7:$E$36)*(DATE($C$3,$AI$3,5)&lt;Reservas!$F$7:$F$36))&gt;0,"R",IF(SUMPRODUCT((Reservas!$B$7:$B$36=$B21)*(Reservas!$M$7:$M$36="Concluída")*(DATE($C$3,$AI$3,5)&gt;=Reservas!$E$7:$E$36)*(DATE($C$3,$AI$3,5)&lt;Reservas!$F$7:$F$36))&gt;0,"C",""))))</f>
        <v/>
      </c>
      <c r="H21" s="71">
        <f>IF(6&gt;DAY(EOMONTH(DATE($C$3,$AI$3,1),0)),"x",IF(SUMPRODUCT((Reservas!$B$7:$B$36=$B21)*(Reservas!$M$7:$M$36="Em andamento")*(DATE($C$3,$AI$3,6)&gt;=Reservas!$E$7:$E$36)*(DATE($C$3,$AI$3,6)&lt;Reservas!$F$7:$F$36))&gt;0,"H",IF(SUMPRODUCT((Reservas!$B$7:$B$36=$B21)*(Reservas!$M$7:$M$36="Confirmada")*(DATE($C$3,$AI$3,6)&gt;=Reservas!$E$7:$E$36)*(DATE($C$3,$AI$3,6)&lt;Reservas!$F$7:$F$36))&gt;0,"R",IF(SUMPRODUCT((Reservas!$B$7:$B$36=$B21)*(Reservas!$M$7:$M$36="Concluída")*(DATE($C$3,$AI$3,6)&gt;=Reservas!$E$7:$E$36)*(DATE($C$3,$AI$3,6)&lt;Reservas!$F$7:$F$36))&gt;0,"C",""))))</f>
        <v/>
      </c>
      <c r="I21" s="71">
        <f>IF(7&gt;DAY(EOMONTH(DATE($C$3,$AI$3,1),0)),"x",IF(SUMPRODUCT((Reservas!$B$7:$B$36=$B21)*(Reservas!$M$7:$M$36="Em andamento")*(DATE($C$3,$AI$3,7)&gt;=Reservas!$E$7:$E$36)*(DATE($C$3,$AI$3,7)&lt;Reservas!$F$7:$F$36))&gt;0,"H",IF(SUMPRODUCT((Reservas!$B$7:$B$36=$B21)*(Reservas!$M$7:$M$36="Confirmada")*(DATE($C$3,$AI$3,7)&gt;=Reservas!$E$7:$E$36)*(DATE($C$3,$AI$3,7)&lt;Reservas!$F$7:$F$36))&gt;0,"R",IF(SUMPRODUCT((Reservas!$B$7:$B$36=$B21)*(Reservas!$M$7:$M$36="Concluída")*(DATE($C$3,$AI$3,7)&gt;=Reservas!$E$7:$E$36)*(DATE($C$3,$AI$3,7)&lt;Reservas!$F$7:$F$36))&gt;0,"C",""))))</f>
        <v/>
      </c>
      <c r="J21" s="71">
        <f>IF(8&gt;DAY(EOMONTH(DATE($C$3,$AI$3,1),0)),"x",IF(SUMPRODUCT((Reservas!$B$7:$B$36=$B21)*(Reservas!$M$7:$M$36="Em andamento")*(DATE($C$3,$AI$3,8)&gt;=Reservas!$E$7:$E$36)*(DATE($C$3,$AI$3,8)&lt;Reservas!$F$7:$F$36))&gt;0,"H",IF(SUMPRODUCT((Reservas!$B$7:$B$36=$B21)*(Reservas!$M$7:$M$36="Confirmada")*(DATE($C$3,$AI$3,8)&gt;=Reservas!$E$7:$E$36)*(DATE($C$3,$AI$3,8)&lt;Reservas!$F$7:$F$36))&gt;0,"R",IF(SUMPRODUCT((Reservas!$B$7:$B$36=$B21)*(Reservas!$M$7:$M$36="Concluída")*(DATE($C$3,$AI$3,8)&gt;=Reservas!$E$7:$E$36)*(DATE($C$3,$AI$3,8)&lt;Reservas!$F$7:$F$36))&gt;0,"C",""))))</f>
        <v/>
      </c>
      <c r="K21" s="71">
        <f>IF(9&gt;DAY(EOMONTH(DATE($C$3,$AI$3,1),0)),"x",IF(SUMPRODUCT((Reservas!$B$7:$B$36=$B21)*(Reservas!$M$7:$M$36="Em andamento")*(DATE($C$3,$AI$3,9)&gt;=Reservas!$E$7:$E$36)*(DATE($C$3,$AI$3,9)&lt;Reservas!$F$7:$F$36))&gt;0,"H",IF(SUMPRODUCT((Reservas!$B$7:$B$36=$B21)*(Reservas!$M$7:$M$36="Confirmada")*(DATE($C$3,$AI$3,9)&gt;=Reservas!$E$7:$E$36)*(DATE($C$3,$AI$3,9)&lt;Reservas!$F$7:$F$36))&gt;0,"R",IF(SUMPRODUCT((Reservas!$B$7:$B$36=$B21)*(Reservas!$M$7:$M$36="Concluída")*(DATE($C$3,$AI$3,9)&gt;=Reservas!$E$7:$E$36)*(DATE($C$3,$AI$3,9)&lt;Reservas!$F$7:$F$36))&gt;0,"C",""))))</f>
        <v/>
      </c>
      <c r="L21" s="71">
        <f>IF(10&gt;DAY(EOMONTH(DATE($C$3,$AI$3,1),0)),"x",IF(SUMPRODUCT((Reservas!$B$7:$B$36=$B21)*(Reservas!$M$7:$M$36="Em andamento")*(DATE($C$3,$AI$3,10)&gt;=Reservas!$E$7:$E$36)*(DATE($C$3,$AI$3,10)&lt;Reservas!$F$7:$F$36))&gt;0,"H",IF(SUMPRODUCT((Reservas!$B$7:$B$36=$B21)*(Reservas!$M$7:$M$36="Confirmada")*(DATE($C$3,$AI$3,10)&gt;=Reservas!$E$7:$E$36)*(DATE($C$3,$AI$3,10)&lt;Reservas!$F$7:$F$36))&gt;0,"R",IF(SUMPRODUCT((Reservas!$B$7:$B$36=$B21)*(Reservas!$M$7:$M$36="Concluída")*(DATE($C$3,$AI$3,10)&gt;=Reservas!$E$7:$E$36)*(DATE($C$3,$AI$3,10)&lt;Reservas!$F$7:$F$36))&gt;0,"C",""))))</f>
        <v/>
      </c>
      <c r="M21" s="71">
        <f>IF(11&gt;DAY(EOMONTH(DATE($C$3,$AI$3,1),0)),"x",IF(SUMPRODUCT((Reservas!$B$7:$B$36=$B21)*(Reservas!$M$7:$M$36="Em andamento")*(DATE($C$3,$AI$3,11)&gt;=Reservas!$E$7:$E$36)*(DATE($C$3,$AI$3,11)&lt;Reservas!$F$7:$F$36))&gt;0,"H",IF(SUMPRODUCT((Reservas!$B$7:$B$36=$B21)*(Reservas!$M$7:$M$36="Confirmada")*(DATE($C$3,$AI$3,11)&gt;=Reservas!$E$7:$E$36)*(DATE($C$3,$AI$3,11)&lt;Reservas!$F$7:$F$36))&gt;0,"R",IF(SUMPRODUCT((Reservas!$B$7:$B$36=$B21)*(Reservas!$M$7:$M$36="Concluída")*(DATE($C$3,$AI$3,11)&gt;=Reservas!$E$7:$E$36)*(DATE($C$3,$AI$3,11)&lt;Reservas!$F$7:$F$36))&gt;0,"C",""))))</f>
        <v/>
      </c>
      <c r="N21" s="71">
        <f>IF(12&gt;DAY(EOMONTH(DATE($C$3,$AI$3,1),0)),"x",IF(SUMPRODUCT((Reservas!$B$7:$B$36=$B21)*(Reservas!$M$7:$M$36="Em andamento")*(DATE($C$3,$AI$3,12)&gt;=Reservas!$E$7:$E$36)*(DATE($C$3,$AI$3,12)&lt;Reservas!$F$7:$F$36))&gt;0,"H",IF(SUMPRODUCT((Reservas!$B$7:$B$36=$B21)*(Reservas!$M$7:$M$36="Confirmada")*(DATE($C$3,$AI$3,12)&gt;=Reservas!$E$7:$E$36)*(DATE($C$3,$AI$3,12)&lt;Reservas!$F$7:$F$36))&gt;0,"R",IF(SUMPRODUCT((Reservas!$B$7:$B$36=$B21)*(Reservas!$M$7:$M$36="Concluída")*(DATE($C$3,$AI$3,12)&gt;=Reservas!$E$7:$E$36)*(DATE($C$3,$AI$3,12)&lt;Reservas!$F$7:$F$36))&gt;0,"C",""))))</f>
        <v/>
      </c>
      <c r="O21" s="71">
        <f>IF(13&gt;DAY(EOMONTH(DATE($C$3,$AI$3,1),0)),"x",IF(SUMPRODUCT((Reservas!$B$7:$B$36=$B21)*(Reservas!$M$7:$M$36="Em andamento")*(DATE($C$3,$AI$3,13)&gt;=Reservas!$E$7:$E$36)*(DATE($C$3,$AI$3,13)&lt;Reservas!$F$7:$F$36))&gt;0,"H",IF(SUMPRODUCT((Reservas!$B$7:$B$36=$B21)*(Reservas!$M$7:$M$36="Confirmada")*(DATE($C$3,$AI$3,13)&gt;=Reservas!$E$7:$E$36)*(DATE($C$3,$AI$3,13)&lt;Reservas!$F$7:$F$36))&gt;0,"R",IF(SUMPRODUCT((Reservas!$B$7:$B$36=$B21)*(Reservas!$M$7:$M$36="Concluída")*(DATE($C$3,$AI$3,13)&gt;=Reservas!$E$7:$E$36)*(DATE($C$3,$AI$3,13)&lt;Reservas!$F$7:$F$36))&gt;0,"C",""))))</f>
        <v/>
      </c>
      <c r="P21" s="71">
        <f>IF(14&gt;DAY(EOMONTH(DATE($C$3,$AI$3,1),0)),"x",IF(SUMPRODUCT((Reservas!$B$7:$B$36=$B21)*(Reservas!$M$7:$M$36="Em andamento")*(DATE($C$3,$AI$3,14)&gt;=Reservas!$E$7:$E$36)*(DATE($C$3,$AI$3,14)&lt;Reservas!$F$7:$F$36))&gt;0,"H",IF(SUMPRODUCT((Reservas!$B$7:$B$36=$B21)*(Reservas!$M$7:$M$36="Confirmada")*(DATE($C$3,$AI$3,14)&gt;=Reservas!$E$7:$E$36)*(DATE($C$3,$AI$3,14)&lt;Reservas!$F$7:$F$36))&gt;0,"R",IF(SUMPRODUCT((Reservas!$B$7:$B$36=$B21)*(Reservas!$M$7:$M$36="Concluída")*(DATE($C$3,$AI$3,14)&gt;=Reservas!$E$7:$E$36)*(DATE($C$3,$AI$3,14)&lt;Reservas!$F$7:$F$36))&gt;0,"C",""))))</f>
        <v/>
      </c>
      <c r="Q21" s="71">
        <f>IF(15&gt;DAY(EOMONTH(DATE($C$3,$AI$3,1),0)),"x",IF(SUMPRODUCT((Reservas!$B$7:$B$36=$B21)*(Reservas!$M$7:$M$36="Em andamento")*(DATE($C$3,$AI$3,15)&gt;=Reservas!$E$7:$E$36)*(DATE($C$3,$AI$3,15)&lt;Reservas!$F$7:$F$36))&gt;0,"H",IF(SUMPRODUCT((Reservas!$B$7:$B$36=$B21)*(Reservas!$M$7:$M$36="Confirmada")*(DATE($C$3,$AI$3,15)&gt;=Reservas!$E$7:$E$36)*(DATE($C$3,$AI$3,15)&lt;Reservas!$F$7:$F$36))&gt;0,"R",IF(SUMPRODUCT((Reservas!$B$7:$B$36=$B21)*(Reservas!$M$7:$M$36="Concluída")*(DATE($C$3,$AI$3,15)&gt;=Reservas!$E$7:$E$36)*(DATE($C$3,$AI$3,15)&lt;Reservas!$F$7:$F$36))&gt;0,"C",""))))</f>
        <v/>
      </c>
      <c r="R21" s="71">
        <f>IF(16&gt;DAY(EOMONTH(DATE($C$3,$AI$3,1),0)),"x",IF(SUMPRODUCT((Reservas!$B$7:$B$36=$B21)*(Reservas!$M$7:$M$36="Em andamento")*(DATE($C$3,$AI$3,16)&gt;=Reservas!$E$7:$E$36)*(DATE($C$3,$AI$3,16)&lt;Reservas!$F$7:$F$36))&gt;0,"H",IF(SUMPRODUCT((Reservas!$B$7:$B$36=$B21)*(Reservas!$M$7:$M$36="Confirmada")*(DATE($C$3,$AI$3,16)&gt;=Reservas!$E$7:$E$36)*(DATE($C$3,$AI$3,16)&lt;Reservas!$F$7:$F$36))&gt;0,"R",IF(SUMPRODUCT((Reservas!$B$7:$B$36=$B21)*(Reservas!$M$7:$M$36="Concluída")*(DATE($C$3,$AI$3,16)&gt;=Reservas!$E$7:$E$36)*(DATE($C$3,$AI$3,16)&lt;Reservas!$F$7:$F$36))&gt;0,"C",""))))</f>
        <v/>
      </c>
      <c r="S21" s="71">
        <f>IF(17&gt;DAY(EOMONTH(DATE($C$3,$AI$3,1),0)),"x",IF(SUMPRODUCT((Reservas!$B$7:$B$36=$B21)*(Reservas!$M$7:$M$36="Em andamento")*(DATE($C$3,$AI$3,17)&gt;=Reservas!$E$7:$E$36)*(DATE($C$3,$AI$3,17)&lt;Reservas!$F$7:$F$36))&gt;0,"H",IF(SUMPRODUCT((Reservas!$B$7:$B$36=$B21)*(Reservas!$M$7:$M$36="Confirmada")*(DATE($C$3,$AI$3,17)&gt;=Reservas!$E$7:$E$36)*(DATE($C$3,$AI$3,17)&lt;Reservas!$F$7:$F$36))&gt;0,"R",IF(SUMPRODUCT((Reservas!$B$7:$B$36=$B21)*(Reservas!$M$7:$M$36="Concluída")*(DATE($C$3,$AI$3,17)&gt;=Reservas!$E$7:$E$36)*(DATE($C$3,$AI$3,17)&lt;Reservas!$F$7:$F$36))&gt;0,"C",""))))</f>
        <v/>
      </c>
      <c r="T21" s="71">
        <f>IF(18&gt;DAY(EOMONTH(DATE($C$3,$AI$3,1),0)),"x",IF(SUMPRODUCT((Reservas!$B$7:$B$36=$B21)*(Reservas!$M$7:$M$36="Em andamento")*(DATE($C$3,$AI$3,18)&gt;=Reservas!$E$7:$E$36)*(DATE($C$3,$AI$3,18)&lt;Reservas!$F$7:$F$36))&gt;0,"H",IF(SUMPRODUCT((Reservas!$B$7:$B$36=$B21)*(Reservas!$M$7:$M$36="Confirmada")*(DATE($C$3,$AI$3,18)&gt;=Reservas!$E$7:$E$36)*(DATE($C$3,$AI$3,18)&lt;Reservas!$F$7:$F$36))&gt;0,"R",IF(SUMPRODUCT((Reservas!$B$7:$B$36=$B21)*(Reservas!$M$7:$M$36="Concluída")*(DATE($C$3,$AI$3,18)&gt;=Reservas!$E$7:$E$36)*(DATE($C$3,$AI$3,18)&lt;Reservas!$F$7:$F$36))&gt;0,"C",""))))</f>
        <v/>
      </c>
      <c r="U21" s="71">
        <f>IF(19&gt;DAY(EOMONTH(DATE($C$3,$AI$3,1),0)),"x",IF(SUMPRODUCT((Reservas!$B$7:$B$36=$B21)*(Reservas!$M$7:$M$36="Em andamento")*(DATE($C$3,$AI$3,19)&gt;=Reservas!$E$7:$E$36)*(DATE($C$3,$AI$3,19)&lt;Reservas!$F$7:$F$36))&gt;0,"H",IF(SUMPRODUCT((Reservas!$B$7:$B$36=$B21)*(Reservas!$M$7:$M$36="Confirmada")*(DATE($C$3,$AI$3,19)&gt;=Reservas!$E$7:$E$36)*(DATE($C$3,$AI$3,19)&lt;Reservas!$F$7:$F$36))&gt;0,"R",IF(SUMPRODUCT((Reservas!$B$7:$B$36=$B21)*(Reservas!$M$7:$M$36="Concluída")*(DATE($C$3,$AI$3,19)&gt;=Reservas!$E$7:$E$36)*(DATE($C$3,$AI$3,19)&lt;Reservas!$F$7:$F$36))&gt;0,"C",""))))</f>
        <v/>
      </c>
      <c r="V21" s="71">
        <f>IF(20&gt;DAY(EOMONTH(DATE($C$3,$AI$3,1),0)),"x",IF(SUMPRODUCT((Reservas!$B$7:$B$36=$B21)*(Reservas!$M$7:$M$36="Em andamento")*(DATE($C$3,$AI$3,20)&gt;=Reservas!$E$7:$E$36)*(DATE($C$3,$AI$3,20)&lt;Reservas!$F$7:$F$36))&gt;0,"H",IF(SUMPRODUCT((Reservas!$B$7:$B$36=$B21)*(Reservas!$M$7:$M$36="Confirmada")*(DATE($C$3,$AI$3,20)&gt;=Reservas!$E$7:$E$36)*(DATE($C$3,$AI$3,20)&lt;Reservas!$F$7:$F$36))&gt;0,"R",IF(SUMPRODUCT((Reservas!$B$7:$B$36=$B21)*(Reservas!$M$7:$M$36="Concluída")*(DATE($C$3,$AI$3,20)&gt;=Reservas!$E$7:$E$36)*(DATE($C$3,$AI$3,20)&lt;Reservas!$F$7:$F$36))&gt;0,"C",""))))</f>
        <v/>
      </c>
      <c r="W21" s="71">
        <f>IF(21&gt;DAY(EOMONTH(DATE($C$3,$AI$3,1),0)),"x",IF(SUMPRODUCT((Reservas!$B$7:$B$36=$B21)*(Reservas!$M$7:$M$36="Em andamento")*(DATE($C$3,$AI$3,21)&gt;=Reservas!$E$7:$E$36)*(DATE($C$3,$AI$3,21)&lt;Reservas!$F$7:$F$36))&gt;0,"H",IF(SUMPRODUCT((Reservas!$B$7:$B$36=$B21)*(Reservas!$M$7:$M$36="Confirmada")*(DATE($C$3,$AI$3,21)&gt;=Reservas!$E$7:$E$36)*(DATE($C$3,$AI$3,21)&lt;Reservas!$F$7:$F$36))&gt;0,"R",IF(SUMPRODUCT((Reservas!$B$7:$B$36=$B21)*(Reservas!$M$7:$M$36="Concluída")*(DATE($C$3,$AI$3,21)&gt;=Reservas!$E$7:$E$36)*(DATE($C$3,$AI$3,21)&lt;Reservas!$F$7:$F$36))&gt;0,"C",""))))</f>
        <v/>
      </c>
      <c r="X21" s="71">
        <f>IF(22&gt;DAY(EOMONTH(DATE($C$3,$AI$3,1),0)),"x",IF(SUMPRODUCT((Reservas!$B$7:$B$36=$B21)*(Reservas!$M$7:$M$36="Em andamento")*(DATE($C$3,$AI$3,22)&gt;=Reservas!$E$7:$E$36)*(DATE($C$3,$AI$3,22)&lt;Reservas!$F$7:$F$36))&gt;0,"H",IF(SUMPRODUCT((Reservas!$B$7:$B$36=$B21)*(Reservas!$M$7:$M$36="Confirmada")*(DATE($C$3,$AI$3,22)&gt;=Reservas!$E$7:$E$36)*(DATE($C$3,$AI$3,22)&lt;Reservas!$F$7:$F$36))&gt;0,"R",IF(SUMPRODUCT((Reservas!$B$7:$B$36=$B21)*(Reservas!$M$7:$M$36="Concluída")*(DATE($C$3,$AI$3,22)&gt;=Reservas!$E$7:$E$36)*(DATE($C$3,$AI$3,22)&lt;Reservas!$F$7:$F$36))&gt;0,"C",""))))</f>
        <v/>
      </c>
      <c r="Y21" s="71">
        <f>IF(23&gt;DAY(EOMONTH(DATE($C$3,$AI$3,1),0)),"x",IF(SUMPRODUCT((Reservas!$B$7:$B$36=$B21)*(Reservas!$M$7:$M$36="Em andamento")*(DATE($C$3,$AI$3,23)&gt;=Reservas!$E$7:$E$36)*(DATE($C$3,$AI$3,23)&lt;Reservas!$F$7:$F$36))&gt;0,"H",IF(SUMPRODUCT((Reservas!$B$7:$B$36=$B21)*(Reservas!$M$7:$M$36="Confirmada")*(DATE($C$3,$AI$3,23)&gt;=Reservas!$E$7:$E$36)*(DATE($C$3,$AI$3,23)&lt;Reservas!$F$7:$F$36))&gt;0,"R",IF(SUMPRODUCT((Reservas!$B$7:$B$36=$B21)*(Reservas!$M$7:$M$36="Concluída")*(DATE($C$3,$AI$3,23)&gt;=Reservas!$E$7:$E$36)*(DATE($C$3,$AI$3,23)&lt;Reservas!$F$7:$F$36))&gt;0,"C",""))))</f>
        <v/>
      </c>
      <c r="Z21" s="71">
        <f>IF(24&gt;DAY(EOMONTH(DATE($C$3,$AI$3,1),0)),"x",IF(SUMPRODUCT((Reservas!$B$7:$B$36=$B21)*(Reservas!$M$7:$M$36="Em andamento")*(DATE($C$3,$AI$3,24)&gt;=Reservas!$E$7:$E$36)*(DATE($C$3,$AI$3,24)&lt;Reservas!$F$7:$F$36))&gt;0,"H",IF(SUMPRODUCT((Reservas!$B$7:$B$36=$B21)*(Reservas!$M$7:$M$36="Confirmada")*(DATE($C$3,$AI$3,24)&gt;=Reservas!$E$7:$E$36)*(DATE($C$3,$AI$3,24)&lt;Reservas!$F$7:$F$36))&gt;0,"R",IF(SUMPRODUCT((Reservas!$B$7:$B$36=$B21)*(Reservas!$M$7:$M$36="Concluída")*(DATE($C$3,$AI$3,24)&gt;=Reservas!$E$7:$E$36)*(DATE($C$3,$AI$3,24)&lt;Reservas!$F$7:$F$36))&gt;0,"C",""))))</f>
        <v/>
      </c>
      <c r="AA21" s="71">
        <f>IF(25&gt;DAY(EOMONTH(DATE($C$3,$AI$3,1),0)),"x",IF(SUMPRODUCT((Reservas!$B$7:$B$36=$B21)*(Reservas!$M$7:$M$36="Em andamento")*(DATE($C$3,$AI$3,25)&gt;=Reservas!$E$7:$E$36)*(DATE($C$3,$AI$3,25)&lt;Reservas!$F$7:$F$36))&gt;0,"H",IF(SUMPRODUCT((Reservas!$B$7:$B$36=$B21)*(Reservas!$M$7:$M$36="Confirmada")*(DATE($C$3,$AI$3,25)&gt;=Reservas!$E$7:$E$36)*(DATE($C$3,$AI$3,25)&lt;Reservas!$F$7:$F$36))&gt;0,"R",IF(SUMPRODUCT((Reservas!$B$7:$B$36=$B21)*(Reservas!$M$7:$M$36="Concluída")*(DATE($C$3,$AI$3,25)&gt;=Reservas!$E$7:$E$36)*(DATE($C$3,$AI$3,25)&lt;Reservas!$F$7:$F$36))&gt;0,"C",""))))</f>
        <v/>
      </c>
      <c r="AB21" s="71">
        <f>IF(26&gt;DAY(EOMONTH(DATE($C$3,$AI$3,1),0)),"x",IF(SUMPRODUCT((Reservas!$B$7:$B$36=$B21)*(Reservas!$M$7:$M$36="Em andamento")*(DATE($C$3,$AI$3,26)&gt;=Reservas!$E$7:$E$36)*(DATE($C$3,$AI$3,26)&lt;Reservas!$F$7:$F$36))&gt;0,"H",IF(SUMPRODUCT((Reservas!$B$7:$B$36=$B21)*(Reservas!$M$7:$M$36="Confirmada")*(DATE($C$3,$AI$3,26)&gt;=Reservas!$E$7:$E$36)*(DATE($C$3,$AI$3,26)&lt;Reservas!$F$7:$F$36))&gt;0,"R",IF(SUMPRODUCT((Reservas!$B$7:$B$36=$B21)*(Reservas!$M$7:$M$36="Concluída")*(DATE($C$3,$AI$3,26)&gt;=Reservas!$E$7:$E$36)*(DATE($C$3,$AI$3,26)&lt;Reservas!$F$7:$F$36))&gt;0,"C",""))))</f>
        <v/>
      </c>
      <c r="AC21" s="71">
        <f>IF(27&gt;DAY(EOMONTH(DATE($C$3,$AI$3,1),0)),"x",IF(SUMPRODUCT((Reservas!$B$7:$B$36=$B21)*(Reservas!$M$7:$M$36="Em andamento")*(DATE($C$3,$AI$3,27)&gt;=Reservas!$E$7:$E$36)*(DATE($C$3,$AI$3,27)&lt;Reservas!$F$7:$F$36))&gt;0,"H",IF(SUMPRODUCT((Reservas!$B$7:$B$36=$B21)*(Reservas!$M$7:$M$36="Confirmada")*(DATE($C$3,$AI$3,27)&gt;=Reservas!$E$7:$E$36)*(DATE($C$3,$AI$3,27)&lt;Reservas!$F$7:$F$36))&gt;0,"R",IF(SUMPRODUCT((Reservas!$B$7:$B$36=$B21)*(Reservas!$M$7:$M$36="Concluída")*(DATE($C$3,$AI$3,27)&gt;=Reservas!$E$7:$E$36)*(DATE($C$3,$AI$3,27)&lt;Reservas!$F$7:$F$36))&gt;0,"C",""))))</f>
        <v/>
      </c>
      <c r="AD21" s="71">
        <f>IF(28&gt;DAY(EOMONTH(DATE($C$3,$AI$3,1),0)),"x",IF(SUMPRODUCT((Reservas!$B$7:$B$36=$B21)*(Reservas!$M$7:$M$36="Em andamento")*(DATE($C$3,$AI$3,28)&gt;=Reservas!$E$7:$E$36)*(DATE($C$3,$AI$3,28)&lt;Reservas!$F$7:$F$36))&gt;0,"H",IF(SUMPRODUCT((Reservas!$B$7:$B$36=$B21)*(Reservas!$M$7:$M$36="Confirmada")*(DATE($C$3,$AI$3,28)&gt;=Reservas!$E$7:$E$36)*(DATE($C$3,$AI$3,28)&lt;Reservas!$F$7:$F$36))&gt;0,"R",IF(SUMPRODUCT((Reservas!$B$7:$B$36=$B21)*(Reservas!$M$7:$M$36="Concluída")*(DATE($C$3,$AI$3,28)&gt;=Reservas!$E$7:$E$36)*(DATE($C$3,$AI$3,28)&lt;Reservas!$F$7:$F$36))&gt;0,"C",""))))</f>
        <v/>
      </c>
      <c r="AE21" s="71">
        <f>IF(29&gt;DAY(EOMONTH(DATE($C$3,$AI$3,1),0)),"x",IF(SUMPRODUCT((Reservas!$B$7:$B$36=$B21)*(Reservas!$M$7:$M$36="Em andamento")*(DATE($C$3,$AI$3,29)&gt;=Reservas!$E$7:$E$36)*(DATE($C$3,$AI$3,29)&lt;Reservas!$F$7:$F$36))&gt;0,"H",IF(SUMPRODUCT((Reservas!$B$7:$B$36=$B21)*(Reservas!$M$7:$M$36="Confirmada")*(DATE($C$3,$AI$3,29)&gt;=Reservas!$E$7:$E$36)*(DATE($C$3,$AI$3,29)&lt;Reservas!$F$7:$F$36))&gt;0,"R",IF(SUMPRODUCT((Reservas!$B$7:$B$36=$B21)*(Reservas!$M$7:$M$36="Concluída")*(DATE($C$3,$AI$3,29)&gt;=Reservas!$E$7:$E$36)*(DATE($C$3,$AI$3,29)&lt;Reservas!$F$7:$F$36))&gt;0,"C",""))))</f>
        <v/>
      </c>
      <c r="AF21" s="71">
        <f>IF(30&gt;DAY(EOMONTH(DATE($C$3,$AI$3,1),0)),"x",IF(SUMPRODUCT((Reservas!$B$7:$B$36=$B21)*(Reservas!$M$7:$M$36="Em andamento")*(DATE($C$3,$AI$3,30)&gt;=Reservas!$E$7:$E$36)*(DATE($C$3,$AI$3,30)&lt;Reservas!$F$7:$F$36))&gt;0,"H",IF(SUMPRODUCT((Reservas!$B$7:$B$36=$B21)*(Reservas!$M$7:$M$36="Confirmada")*(DATE($C$3,$AI$3,30)&gt;=Reservas!$E$7:$E$36)*(DATE($C$3,$AI$3,30)&lt;Reservas!$F$7:$F$36))&gt;0,"R",IF(SUMPRODUCT((Reservas!$B$7:$B$36=$B21)*(Reservas!$M$7:$M$36="Concluída")*(DATE($C$3,$AI$3,30)&gt;=Reservas!$E$7:$E$36)*(DATE($C$3,$AI$3,30)&lt;Reservas!$F$7:$F$36))&gt;0,"C",""))))</f>
        <v/>
      </c>
      <c r="AG21" s="71">
        <f>IF(31&gt;DAY(EOMONTH(DATE($C$3,$AI$3,1),0)),"x",IF(SUMPRODUCT((Reservas!$B$7:$B$36=$B21)*(Reservas!$M$7:$M$36="Em andamento")*(DATE($C$3,$AI$3,31)&gt;=Reservas!$E$7:$E$36)*(DATE($C$3,$AI$3,31)&lt;Reservas!$F$7:$F$36))&gt;0,"H",IF(SUMPRODUCT((Reservas!$B$7:$B$36=$B21)*(Reservas!$M$7:$M$36="Confirmada")*(DATE($C$3,$AI$3,31)&gt;=Reservas!$E$7:$E$36)*(DATE($C$3,$AI$3,31)&lt;Reservas!$F$7:$F$36))&gt;0,"R",IF(SUMPRODUCT((Reservas!$B$7:$B$36=$B21)*(Reservas!$M$7:$M$36="Concluída")*(DATE($C$3,$AI$3,31)&gt;=Reservas!$E$7:$E$36)*(DATE($C$3,$AI$3,31)&lt;Reservas!$F$7:$F$36))&gt;0,"C",""))))</f>
        <v/>
      </c>
    </row>
    <row r="22"/>
    <row r="23" ht="25.5" customHeight="1" s="37">
      <c r="B23" s="40" t="inlineStr">
        <is>
          <t>Selecione o imóvel na coluna à esquerda; escolha o mês e o ano nos seletores do topo — o mapa se preenche sozinho a partir da aba Reservas. Células cinza-claro ('x') são dias que não existem naquele mês.</t>
        </is>
      </c>
    </row>
  </sheetData>
  <mergeCells count="3">
    <mergeCell ref="B23:U23"/>
    <mergeCell ref="A1:AG1"/>
    <mergeCell ref="N4:S4"/>
  </mergeCells>
  <conditionalFormatting sqref="C7:AG21">
    <cfRule type="expression" rank="0" priority="2" equalAverage="0" aboveAverage="0" dxfId="8" text="" percent="0" bottom="0">
      <formula>C7="H"</formula>
    </cfRule>
    <cfRule type="expression" rank="0" priority="3" equalAverage="0" aboveAverage="0" dxfId="9" text="" percent="0" bottom="0">
      <formula>C7="R"</formula>
    </cfRule>
    <cfRule type="expression" rank="0" priority="4" equalAverage="0" aboveAverage="0" dxfId="10" text="" percent="0" bottom="0">
      <formula>C7="C"</formula>
    </cfRule>
    <cfRule type="expression" rank="0" priority="5" equalAverage="0" aboveAverage="0" dxfId="11" text="" percent="0" bottom="0">
      <formula>C7="x"</formula>
    </cfRule>
  </conditionalFormatting>
  <dataValidations count="5">
    <dataValidation sqref="C3" showDropDown="0" showInputMessage="0" showErrorMessage="0" allowBlank="0" type="list" errorStyle="stop" operator="between">
      <formula1>"2025,2026,2027,2028,2029,2030,2031,2032,2033,2034"</formula1>
      <formula2>0</formula2>
    </dataValidation>
    <dataValidation sqref="F3" showDropDown="0" showInputMessage="0" showErrorMessage="0" allowBlank="0" type="list" errorStyle="stop" operator="between">
      <formula1>"Janeiro,Fevereiro,Março,Abril,Maio,Junho,Julho,Agosto,Setembro,Outubro,Novembro,Dezembro"</formula1>
      <formula2>0</formula2>
    </dataValidation>
    <dataValidation sqref="AI3" showDropDown="0" showInputMessage="1" showErrorMessage="0" allowBlank="1" promptTitle="Fórmula — não apague" prompt="Coluna auxiliar: converte o nome do mês escolhido em número (1-12) para as fórmulas do mapa. Não apague nem mova." type="custom" errorStyle="stop" operator="between">
      <formula1>1</formula1>
      <formula2>0</formula2>
    </dataValidation>
    <dataValidation sqref="B7:B21" showDropDown="0" showInputMessage="0" showErrorMessage="0" allowBlank="1" type="list" errorStyle="stop" operator="between">
      <formula1>Imóveis!$B$7:$B$21</formula1>
      <formula2>0</formula2>
    </dataValidation>
    <dataValidation sqref="C7:AG21" showDropDown="0" showInputMessage="1" showErrorMessage="0" allowBlank="1" promptTitle="Fórmula — não apague" prompt="Célula do mapa calculada automaticamente com base na aba Reservas e no mês/ano escolhidos acima. Não apague nem digite aqui." type="custom" errorStyle="stop" operator="between">
      <formula1>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tabColor rgb="FF2E7DF7"/>
    <outlinePr summaryBelow="1" summaryRight="1"/>
    <pageSetUpPr fitToPage="0"/>
  </sheetPr>
  <dimension ref="A1:K6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baseColWidth="8" defaultColWidth="8.6796875" defaultRowHeight="15" zeroHeight="0" outlineLevelRow="0"/>
  <cols>
    <col width="4" customWidth="1" style="36" min="1" max="1"/>
    <col width="14" customWidth="1" style="36" min="2" max="2"/>
    <col width="12" customWidth="1" style="36" min="3" max="3"/>
    <col width="24" customWidth="1" style="36" min="4" max="5"/>
    <col width="34" customWidth="1" style="36" min="6" max="6"/>
    <col width="15" customWidth="1" style="36" min="7" max="7"/>
    <col width="17" customWidth="1" style="36" min="8" max="8"/>
    <col width="18" customWidth="1" style="36" min="9" max="10"/>
    <col width="15" customWidth="1" style="36" min="11" max="11"/>
  </cols>
  <sheetData>
    <row r="1" ht="45.75" customHeight="1" s="37">
      <c r="A1" s="44" t="inlineStr">
        <is>
          <t>Financeiro — receitas e despesas avulsas</t>
        </is>
      </c>
    </row>
    <row r="2" ht="15.75" customHeight="1" s="37">
      <c r="B2" s="40" t="inlineStr">
        <is>
          <t>Use esta aba para lançamentos que não vêm de uma reserva específica: IPTU, condomínio, manutenção, marketing, salário de diarista, etc.</t>
        </is>
      </c>
    </row>
    <row r="3"/>
    <row r="4"/>
    <row r="5"/>
    <row r="6"/>
    <row r="7" ht="33.75" customHeight="1" s="37">
      <c r="B7" s="52" t="inlineStr">
        <is>
          <t>Data</t>
        </is>
      </c>
      <c r="C7" s="52" t="inlineStr">
        <is>
          <t>Tipo (selecione)</t>
        </is>
      </c>
      <c r="D7" s="52" t="inlineStr">
        <is>
          <t>Categoria</t>
        </is>
      </c>
      <c r="E7" s="52" t="inlineStr">
        <is>
          <t>Imóvel (opcional)</t>
        </is>
      </c>
      <c r="F7" s="52" t="inlineStr">
        <is>
          <t>Descrição</t>
        </is>
      </c>
      <c r="G7" s="52" t="inlineStr">
        <is>
          <t>Valor (R$)</t>
        </is>
      </c>
      <c r="H7" s="52" t="inlineStr">
        <is>
          <t>Dedutível Carnê-Leão?</t>
        </is>
      </c>
      <c r="I7" s="52" t="inlineStr">
        <is>
          <t>Conta</t>
        </is>
      </c>
      <c r="J7" s="52" t="inlineStr">
        <is>
          <t>Forma de pagamento</t>
        </is>
      </c>
      <c r="K7" s="52" t="inlineStr">
        <is>
          <t>Status</t>
        </is>
      </c>
    </row>
    <row r="8" ht="15" customHeight="1" s="37">
      <c r="A8" s="53" t="n">
        <v>1</v>
      </c>
      <c r="B8" s="57" t="n">
        <v>46268</v>
      </c>
      <c r="C8" s="54" t="inlineStr">
        <is>
          <t>Despesa</t>
        </is>
      </c>
      <c r="D8" s="54" t="inlineStr">
        <is>
          <t>IPTU</t>
        </is>
      </c>
      <c r="E8" s="54" t="inlineStr">
        <is>
          <t>Studio Vista Mar 302</t>
        </is>
      </c>
      <c r="F8" s="54" t="inlineStr">
        <is>
          <t>IPTU parcela 9/10</t>
        </is>
      </c>
      <c r="G8" s="56" t="n">
        <v>84.5</v>
      </c>
      <c r="H8" s="54" t="inlineStr">
        <is>
          <t>Sim</t>
        </is>
      </c>
      <c r="I8" s="54" t="inlineStr">
        <is>
          <t>Banco principal</t>
        </is>
      </c>
      <c r="J8" s="54" t="inlineStr">
        <is>
          <t>Pix</t>
        </is>
      </c>
      <c r="K8" s="54" t="inlineStr">
        <is>
          <t>Pago</t>
        </is>
      </c>
    </row>
    <row r="9" ht="15" customHeight="1" s="37">
      <c r="A9" s="53" t="n">
        <v>2</v>
      </c>
      <c r="B9" s="57" t="n">
        <v>46270</v>
      </c>
      <c r="C9" s="54" t="inlineStr">
        <is>
          <t>Receita</t>
        </is>
      </c>
      <c r="D9" s="54" t="inlineStr">
        <is>
          <t>Receita de hospedagem</t>
        </is>
      </c>
      <c r="E9" s="54" t="inlineStr">
        <is>
          <t>Studio Vista Mar 302</t>
        </is>
      </c>
      <c r="F9" s="54" t="inlineStr">
        <is>
          <t>Reserva Camila Andrade — repasse já contabilizado em Reservas</t>
        </is>
      </c>
      <c r="G9" s="56" t="n">
        <v>0</v>
      </c>
      <c r="H9" s="54" t="inlineStr">
        <is>
          <t>Não</t>
        </is>
      </c>
      <c r="I9" s="54" t="inlineStr">
        <is>
          <t>Banco principal</t>
        </is>
      </c>
      <c r="J9" s="54" t="inlineStr">
        <is>
          <t>Cartão de crédito</t>
        </is>
      </c>
      <c r="K9" s="54" t="inlineStr">
        <is>
          <t>Recebido</t>
        </is>
      </c>
    </row>
    <row r="10" ht="15" customHeight="1" s="37">
      <c r="A10" s="53" t="n">
        <v>3</v>
      </c>
      <c r="B10" s="57" t="n"/>
      <c r="C10" s="54" t="n"/>
      <c r="D10" s="54" t="n"/>
      <c r="E10" s="54" t="n"/>
      <c r="F10" s="54" t="n"/>
      <c r="G10" s="56" t="n"/>
      <c r="H10" s="54" t="n"/>
      <c r="I10" s="54" t="n"/>
      <c r="J10" s="54" t="n"/>
      <c r="K10" s="54" t="n"/>
    </row>
    <row r="11" ht="15" customHeight="1" s="37">
      <c r="A11" s="53" t="n">
        <v>4</v>
      </c>
      <c r="B11" s="57" t="n"/>
      <c r="C11" s="54" t="n"/>
      <c r="D11" s="54" t="n"/>
      <c r="E11" s="54" t="n"/>
      <c r="F11" s="54" t="n"/>
      <c r="G11" s="56" t="n"/>
      <c r="H11" s="54" t="n"/>
      <c r="I11" s="54" t="n"/>
      <c r="J11" s="54" t="n"/>
      <c r="K11" s="54" t="n"/>
    </row>
    <row r="12" ht="15" customHeight="1" s="37">
      <c r="A12" s="53" t="n">
        <v>5</v>
      </c>
      <c r="B12" s="57" t="n"/>
      <c r="C12" s="54" t="n"/>
      <c r="D12" s="54" t="n"/>
      <c r="E12" s="54" t="n"/>
      <c r="F12" s="54" t="n"/>
      <c r="G12" s="56" t="n"/>
      <c r="H12" s="54" t="n"/>
      <c r="I12" s="54" t="n"/>
      <c r="J12" s="54" t="n"/>
      <c r="K12" s="54" t="n"/>
    </row>
    <row r="13" ht="15" customHeight="1" s="37">
      <c r="A13" s="53" t="n">
        <v>6</v>
      </c>
      <c r="B13" s="57" t="n"/>
      <c r="C13" s="54" t="n"/>
      <c r="D13" s="54" t="n"/>
      <c r="E13" s="54" t="n"/>
      <c r="F13" s="54" t="n"/>
      <c r="G13" s="56" t="n"/>
      <c r="H13" s="54" t="n"/>
      <c r="I13" s="54" t="n"/>
      <c r="J13" s="54" t="n"/>
      <c r="K13" s="54" t="n"/>
    </row>
    <row r="14" ht="15" customHeight="1" s="37">
      <c r="A14" s="53" t="n">
        <v>7</v>
      </c>
      <c r="B14" s="57" t="n"/>
      <c r="C14" s="54" t="n"/>
      <c r="D14" s="54" t="n"/>
      <c r="E14" s="54" t="n"/>
      <c r="F14" s="54" t="n"/>
      <c r="G14" s="56" t="n"/>
      <c r="H14" s="54" t="n"/>
      <c r="I14" s="54" t="n"/>
      <c r="J14" s="54" t="n"/>
      <c r="K14" s="54" t="n"/>
    </row>
    <row r="15" ht="15" customHeight="1" s="37">
      <c r="A15" s="53" t="n">
        <v>8</v>
      </c>
      <c r="B15" s="57" t="n"/>
      <c r="C15" s="54" t="n"/>
      <c r="D15" s="54" t="n"/>
      <c r="E15" s="54" t="n"/>
      <c r="F15" s="54" t="n"/>
      <c r="G15" s="56" t="n"/>
      <c r="H15" s="54" t="n"/>
      <c r="I15" s="54" t="n"/>
      <c r="J15" s="54" t="n"/>
      <c r="K15" s="54" t="n"/>
    </row>
    <row r="16" ht="15" customHeight="1" s="37">
      <c r="A16" s="53" t="n">
        <v>9</v>
      </c>
      <c r="B16" s="57" t="n"/>
      <c r="C16" s="54" t="n"/>
      <c r="D16" s="54" t="n"/>
      <c r="E16" s="54" t="n"/>
      <c r="F16" s="54" t="n"/>
      <c r="G16" s="56" t="n"/>
      <c r="H16" s="54" t="n"/>
      <c r="I16" s="54" t="n"/>
      <c r="J16" s="54" t="n"/>
      <c r="K16" s="54" t="n"/>
    </row>
    <row r="17" ht="15" customHeight="1" s="37">
      <c r="A17" s="53" t="n">
        <v>10</v>
      </c>
      <c r="B17" s="57" t="n"/>
      <c r="C17" s="54" t="n"/>
      <c r="D17" s="54" t="n"/>
      <c r="E17" s="54" t="n"/>
      <c r="F17" s="54" t="n"/>
      <c r="G17" s="56" t="n"/>
      <c r="H17" s="54" t="n"/>
      <c r="I17" s="54" t="n"/>
      <c r="J17" s="54" t="n"/>
      <c r="K17" s="54" t="n"/>
    </row>
    <row r="18" ht="15" customHeight="1" s="37">
      <c r="A18" s="53" t="n">
        <v>11</v>
      </c>
      <c r="B18" s="57" t="n"/>
      <c r="C18" s="54" t="n"/>
      <c r="D18" s="54" t="n"/>
      <c r="E18" s="54" t="n"/>
      <c r="F18" s="54" t="n"/>
      <c r="G18" s="56" t="n"/>
      <c r="H18" s="54" t="n"/>
      <c r="I18" s="54" t="n"/>
      <c r="J18" s="54" t="n"/>
      <c r="K18" s="54" t="n"/>
    </row>
    <row r="19" ht="15" customHeight="1" s="37">
      <c r="A19" s="53" t="n">
        <v>12</v>
      </c>
      <c r="B19" s="57" t="n"/>
      <c r="C19" s="54" t="n"/>
      <c r="D19" s="54" t="n"/>
      <c r="E19" s="54" t="n"/>
      <c r="F19" s="54" t="n"/>
      <c r="G19" s="56" t="n"/>
      <c r="H19" s="54" t="n"/>
      <c r="I19" s="54" t="n"/>
      <c r="J19" s="54" t="n"/>
      <c r="K19" s="54" t="n"/>
    </row>
    <row r="20" ht="15" customHeight="1" s="37">
      <c r="A20" s="53" t="n">
        <v>13</v>
      </c>
      <c r="B20" s="57" t="n"/>
      <c r="C20" s="54" t="n"/>
      <c r="D20" s="54" t="n"/>
      <c r="E20" s="54" t="n"/>
      <c r="F20" s="54" t="n"/>
      <c r="G20" s="56" t="n"/>
      <c r="H20" s="54" t="n"/>
      <c r="I20" s="54" t="n"/>
      <c r="J20" s="54" t="n"/>
      <c r="K20" s="54" t="n"/>
    </row>
    <row r="21" ht="15" customHeight="1" s="37">
      <c r="A21" s="53" t="n">
        <v>14</v>
      </c>
      <c r="B21" s="57" t="n"/>
      <c r="C21" s="54" t="n"/>
      <c r="D21" s="54" t="n"/>
      <c r="E21" s="54" t="n"/>
      <c r="F21" s="54" t="n"/>
      <c r="G21" s="56" t="n"/>
      <c r="H21" s="54" t="n"/>
      <c r="I21" s="54" t="n"/>
      <c r="J21" s="54" t="n"/>
      <c r="K21" s="54" t="n"/>
    </row>
    <row r="22" ht="15" customHeight="1" s="37">
      <c r="A22" s="53" t="n">
        <v>15</v>
      </c>
      <c r="B22" s="57" t="n"/>
      <c r="C22" s="54" t="n"/>
      <c r="D22" s="54" t="n"/>
      <c r="E22" s="54" t="n"/>
      <c r="F22" s="54" t="n"/>
      <c r="G22" s="56" t="n"/>
      <c r="H22" s="54" t="n"/>
      <c r="I22" s="54" t="n"/>
      <c r="J22" s="54" t="n"/>
      <c r="K22" s="54" t="n"/>
    </row>
    <row r="23" ht="15" customHeight="1" s="37">
      <c r="A23" s="53" t="n">
        <v>16</v>
      </c>
      <c r="B23" s="57" t="n"/>
      <c r="C23" s="54" t="n"/>
      <c r="D23" s="54" t="n"/>
      <c r="E23" s="54" t="n"/>
      <c r="F23" s="54" t="n"/>
      <c r="G23" s="56" t="n"/>
      <c r="H23" s="54" t="n"/>
      <c r="I23" s="54" t="n"/>
      <c r="J23" s="54" t="n"/>
      <c r="K23" s="54" t="n"/>
    </row>
    <row r="24" ht="15" customHeight="1" s="37">
      <c r="A24" s="53" t="n">
        <v>17</v>
      </c>
      <c r="B24" s="57" t="n"/>
      <c r="C24" s="54" t="n"/>
      <c r="D24" s="54" t="n"/>
      <c r="E24" s="54" t="n"/>
      <c r="F24" s="54" t="n"/>
      <c r="G24" s="56" t="n"/>
      <c r="H24" s="54" t="n"/>
      <c r="I24" s="54" t="n"/>
      <c r="J24" s="54" t="n"/>
      <c r="K24" s="54" t="n"/>
    </row>
    <row r="25" ht="15" customHeight="1" s="37">
      <c r="A25" s="53" t="n">
        <v>18</v>
      </c>
      <c r="B25" s="57" t="n"/>
      <c r="C25" s="54" t="n"/>
      <c r="D25" s="54" t="n"/>
      <c r="E25" s="54" t="n"/>
      <c r="F25" s="54" t="n"/>
      <c r="G25" s="56" t="n"/>
      <c r="H25" s="54" t="n"/>
      <c r="I25" s="54" t="n"/>
      <c r="J25" s="54" t="n"/>
      <c r="K25" s="54" t="n"/>
    </row>
    <row r="26" ht="15" customHeight="1" s="37">
      <c r="A26" s="53" t="n">
        <v>19</v>
      </c>
      <c r="B26" s="57" t="n"/>
      <c r="C26" s="54" t="n"/>
      <c r="D26" s="54" t="n"/>
      <c r="E26" s="54" t="n"/>
      <c r="F26" s="54" t="n"/>
      <c r="G26" s="56" t="n"/>
      <c r="H26" s="54" t="n"/>
      <c r="I26" s="54" t="n"/>
      <c r="J26" s="54" t="n"/>
      <c r="K26" s="54" t="n"/>
    </row>
    <row r="27" ht="15" customHeight="1" s="37">
      <c r="A27" s="53" t="n">
        <v>20</v>
      </c>
      <c r="B27" s="57" t="n"/>
      <c r="C27" s="54" t="n"/>
      <c r="D27" s="54" t="n"/>
      <c r="E27" s="54" t="n"/>
      <c r="F27" s="54" t="n"/>
      <c r="G27" s="56" t="n"/>
      <c r="H27" s="54" t="n"/>
      <c r="I27" s="54" t="n"/>
      <c r="J27" s="54" t="n"/>
      <c r="K27" s="54" t="n"/>
    </row>
    <row r="28" ht="15" customHeight="1" s="37">
      <c r="A28" s="53" t="n">
        <v>21</v>
      </c>
      <c r="B28" s="57" t="n"/>
      <c r="C28" s="54" t="n"/>
      <c r="D28" s="54" t="n"/>
      <c r="E28" s="54" t="n"/>
      <c r="F28" s="54" t="n"/>
      <c r="G28" s="56" t="n"/>
      <c r="H28" s="54" t="n"/>
      <c r="I28" s="54" t="n"/>
      <c r="J28" s="54" t="n"/>
      <c r="K28" s="54" t="n"/>
    </row>
    <row r="29" ht="15" customHeight="1" s="37">
      <c r="A29" s="53" t="n">
        <v>22</v>
      </c>
      <c r="B29" s="57" t="n"/>
      <c r="C29" s="54" t="n"/>
      <c r="D29" s="54" t="n"/>
      <c r="E29" s="54" t="n"/>
      <c r="F29" s="54" t="n"/>
      <c r="G29" s="56" t="n"/>
      <c r="H29" s="54" t="n"/>
      <c r="I29" s="54" t="n"/>
      <c r="J29" s="54" t="n"/>
      <c r="K29" s="54" t="n"/>
    </row>
    <row r="30" ht="15" customHeight="1" s="37">
      <c r="A30" s="53" t="n">
        <v>23</v>
      </c>
      <c r="B30" s="57" t="n"/>
      <c r="C30" s="54" t="n"/>
      <c r="D30" s="54" t="n"/>
      <c r="E30" s="54" t="n"/>
      <c r="F30" s="54" t="n"/>
      <c r="G30" s="56" t="n"/>
      <c r="H30" s="54" t="n"/>
      <c r="I30" s="54" t="n"/>
      <c r="J30" s="54" t="n"/>
      <c r="K30" s="54" t="n"/>
    </row>
    <row r="31" ht="15" customHeight="1" s="37">
      <c r="A31" s="53" t="n">
        <v>24</v>
      </c>
      <c r="B31" s="57" t="n"/>
      <c r="C31" s="54" t="n"/>
      <c r="D31" s="54" t="n"/>
      <c r="E31" s="54" t="n"/>
      <c r="F31" s="54" t="n"/>
      <c r="G31" s="56" t="n"/>
      <c r="H31" s="54" t="n"/>
      <c r="I31" s="54" t="n"/>
      <c r="J31" s="54" t="n"/>
      <c r="K31" s="54" t="n"/>
    </row>
    <row r="32" ht="15" customHeight="1" s="37">
      <c r="A32" s="53" t="n">
        <v>25</v>
      </c>
      <c r="B32" s="57" t="n"/>
      <c r="C32" s="54" t="n"/>
      <c r="D32" s="54" t="n"/>
      <c r="E32" s="54" t="n"/>
      <c r="F32" s="54" t="n"/>
      <c r="G32" s="56" t="n"/>
      <c r="H32" s="54" t="n"/>
      <c r="I32" s="54" t="n"/>
      <c r="J32" s="54" t="n"/>
      <c r="K32" s="54" t="n"/>
    </row>
    <row r="33" ht="15" customHeight="1" s="37">
      <c r="A33" s="53" t="n">
        <v>26</v>
      </c>
      <c r="B33" s="57" t="n"/>
      <c r="C33" s="54" t="n"/>
      <c r="D33" s="54" t="n"/>
      <c r="E33" s="54" t="n"/>
      <c r="F33" s="54" t="n"/>
      <c r="G33" s="56" t="n"/>
      <c r="H33" s="54" t="n"/>
      <c r="I33" s="54" t="n"/>
      <c r="J33" s="54" t="n"/>
      <c r="K33" s="54" t="n"/>
    </row>
    <row r="34" ht="15" customHeight="1" s="37">
      <c r="A34" s="53" t="n">
        <v>27</v>
      </c>
      <c r="B34" s="57" t="n"/>
      <c r="C34" s="54" t="n"/>
      <c r="D34" s="54" t="n"/>
      <c r="E34" s="54" t="n"/>
      <c r="F34" s="54" t="n"/>
      <c r="G34" s="56" t="n"/>
      <c r="H34" s="54" t="n"/>
      <c r="I34" s="54" t="n"/>
      <c r="J34" s="54" t="n"/>
      <c r="K34" s="54" t="n"/>
    </row>
    <row r="35" ht="15" customHeight="1" s="37">
      <c r="A35" s="53" t="n">
        <v>28</v>
      </c>
      <c r="B35" s="57" t="n"/>
      <c r="C35" s="54" t="n"/>
      <c r="D35" s="54" t="n"/>
      <c r="E35" s="54" t="n"/>
      <c r="F35" s="54" t="n"/>
      <c r="G35" s="56" t="n"/>
      <c r="H35" s="54" t="n"/>
      <c r="I35" s="54" t="n"/>
      <c r="J35" s="54" t="n"/>
      <c r="K35" s="54" t="n"/>
    </row>
    <row r="36" ht="15" customHeight="1" s="37">
      <c r="A36" s="53" t="n">
        <v>29</v>
      </c>
      <c r="B36" s="57" t="n"/>
      <c r="C36" s="54" t="n"/>
      <c r="D36" s="54" t="n"/>
      <c r="E36" s="54" t="n"/>
      <c r="F36" s="54" t="n"/>
      <c r="G36" s="56" t="n"/>
      <c r="H36" s="54" t="n"/>
      <c r="I36" s="54" t="n"/>
      <c r="J36" s="54" t="n"/>
      <c r="K36" s="54" t="n"/>
    </row>
    <row r="37" ht="15" customHeight="1" s="37">
      <c r="A37" s="53" t="n">
        <v>30</v>
      </c>
      <c r="B37" s="57" t="n"/>
      <c r="C37" s="54" t="n"/>
      <c r="D37" s="54" t="n"/>
      <c r="E37" s="54" t="n"/>
      <c r="F37" s="54" t="n"/>
      <c r="G37" s="56" t="n"/>
      <c r="H37" s="54" t="n"/>
      <c r="I37" s="54" t="n"/>
      <c r="J37" s="54" t="n"/>
      <c r="K37" s="54" t="n"/>
    </row>
    <row r="38" ht="15" customHeight="1" s="37">
      <c r="A38" s="53" t="n">
        <v>31</v>
      </c>
      <c r="B38" s="57" t="n"/>
      <c r="C38" s="54" t="n"/>
      <c r="D38" s="54" t="n"/>
      <c r="E38" s="54" t="n"/>
      <c r="F38" s="54" t="n"/>
      <c r="G38" s="56" t="n"/>
      <c r="H38" s="54" t="n"/>
      <c r="I38" s="54" t="n"/>
      <c r="J38" s="54" t="n"/>
      <c r="K38" s="54" t="n"/>
    </row>
    <row r="39" ht="15" customHeight="1" s="37">
      <c r="A39" s="53" t="n">
        <v>32</v>
      </c>
      <c r="B39" s="57" t="n"/>
      <c r="C39" s="54" t="n"/>
      <c r="D39" s="54" t="n"/>
      <c r="E39" s="54" t="n"/>
      <c r="F39" s="54" t="n"/>
      <c r="G39" s="56" t="n"/>
      <c r="H39" s="54" t="n"/>
      <c r="I39" s="54" t="n"/>
      <c r="J39" s="54" t="n"/>
      <c r="K39" s="54" t="n"/>
    </row>
    <row r="40" ht="15" customHeight="1" s="37">
      <c r="A40" s="53" t="n">
        <v>33</v>
      </c>
      <c r="B40" s="57" t="n"/>
      <c r="C40" s="54" t="n"/>
      <c r="D40" s="54" t="n"/>
      <c r="E40" s="54" t="n"/>
      <c r="F40" s="54" t="n"/>
      <c r="G40" s="56" t="n"/>
      <c r="H40" s="54" t="n"/>
      <c r="I40" s="54" t="n"/>
      <c r="J40" s="54" t="n"/>
      <c r="K40" s="54" t="n"/>
    </row>
    <row r="41" ht="15" customHeight="1" s="37">
      <c r="A41" s="53" t="n">
        <v>34</v>
      </c>
      <c r="B41" s="57" t="n"/>
      <c r="C41" s="54" t="n"/>
      <c r="D41" s="54" t="n"/>
      <c r="E41" s="54" t="n"/>
      <c r="F41" s="54" t="n"/>
      <c r="G41" s="56" t="n"/>
      <c r="H41" s="54" t="n"/>
      <c r="I41" s="54" t="n"/>
      <c r="J41" s="54" t="n"/>
      <c r="K41" s="54" t="n"/>
    </row>
    <row r="42" ht="15" customHeight="1" s="37">
      <c r="A42" s="53" t="n">
        <v>35</v>
      </c>
      <c r="B42" s="57" t="n"/>
      <c r="C42" s="54" t="n"/>
      <c r="D42" s="54" t="n"/>
      <c r="E42" s="54" t="n"/>
      <c r="F42" s="54" t="n"/>
      <c r="G42" s="56" t="n"/>
      <c r="H42" s="54" t="n"/>
      <c r="I42" s="54" t="n"/>
      <c r="J42" s="54" t="n"/>
      <c r="K42" s="54" t="n"/>
    </row>
    <row r="43" ht="15" customHeight="1" s="37">
      <c r="A43" s="53" t="n">
        <v>36</v>
      </c>
      <c r="B43" s="57" t="n"/>
      <c r="C43" s="54" t="n"/>
      <c r="D43" s="54" t="n"/>
      <c r="E43" s="54" t="n"/>
      <c r="F43" s="54" t="n"/>
      <c r="G43" s="56" t="n"/>
      <c r="H43" s="54" t="n"/>
      <c r="I43" s="54" t="n"/>
      <c r="J43" s="54" t="n"/>
      <c r="K43" s="54" t="n"/>
    </row>
    <row r="44" ht="15" customHeight="1" s="37">
      <c r="A44" s="53" t="n">
        <v>37</v>
      </c>
      <c r="B44" s="57" t="n"/>
      <c r="C44" s="54" t="n"/>
      <c r="D44" s="54" t="n"/>
      <c r="E44" s="54" t="n"/>
      <c r="F44" s="54" t="n"/>
      <c r="G44" s="56" t="n"/>
      <c r="H44" s="54" t="n"/>
      <c r="I44" s="54" t="n"/>
      <c r="J44" s="54" t="n"/>
      <c r="K44" s="54" t="n"/>
    </row>
    <row r="45" ht="15" customHeight="1" s="37">
      <c r="A45" s="53" t="n">
        <v>38</v>
      </c>
      <c r="B45" s="57" t="n"/>
      <c r="C45" s="54" t="n"/>
      <c r="D45" s="54" t="n"/>
      <c r="E45" s="54" t="n"/>
      <c r="F45" s="54" t="n"/>
      <c r="G45" s="56" t="n"/>
      <c r="H45" s="54" t="n"/>
      <c r="I45" s="54" t="n"/>
      <c r="J45" s="54" t="n"/>
      <c r="K45" s="54" t="n"/>
    </row>
    <row r="46" ht="15" customHeight="1" s="37">
      <c r="A46" s="53" t="n">
        <v>39</v>
      </c>
      <c r="B46" s="57" t="n"/>
      <c r="C46" s="54" t="n"/>
      <c r="D46" s="54" t="n"/>
      <c r="E46" s="54" t="n"/>
      <c r="F46" s="54" t="n"/>
      <c r="G46" s="56" t="n"/>
      <c r="H46" s="54" t="n"/>
      <c r="I46" s="54" t="n"/>
      <c r="J46" s="54" t="n"/>
      <c r="K46" s="54" t="n"/>
    </row>
    <row r="47" ht="15" customHeight="1" s="37">
      <c r="A47" s="53" t="n">
        <v>40</v>
      </c>
      <c r="B47" s="57" t="n"/>
      <c r="C47" s="54" t="n"/>
      <c r="D47" s="54" t="n"/>
      <c r="E47" s="54" t="n"/>
      <c r="F47" s="54" t="n"/>
      <c r="G47" s="56" t="n"/>
      <c r="H47" s="54" t="n"/>
      <c r="I47" s="54" t="n"/>
      <c r="J47" s="54" t="n"/>
      <c r="K47" s="54" t="n"/>
    </row>
    <row r="48" ht="15" customHeight="1" s="37">
      <c r="A48" s="53" t="n">
        <v>41</v>
      </c>
      <c r="B48" s="57" t="n"/>
      <c r="C48" s="54" t="n"/>
      <c r="D48" s="54" t="n"/>
      <c r="E48" s="54" t="n"/>
      <c r="F48" s="54" t="n"/>
      <c r="G48" s="56" t="n"/>
      <c r="H48" s="54" t="n"/>
      <c r="I48" s="54" t="n"/>
      <c r="J48" s="54" t="n"/>
      <c r="K48" s="54" t="n"/>
    </row>
    <row r="49" ht="15" customHeight="1" s="37">
      <c r="A49" s="53" t="n">
        <v>42</v>
      </c>
      <c r="B49" s="57" t="n"/>
      <c r="C49" s="54" t="n"/>
      <c r="D49" s="54" t="n"/>
      <c r="E49" s="54" t="n"/>
      <c r="F49" s="54" t="n"/>
      <c r="G49" s="56" t="n"/>
      <c r="H49" s="54" t="n"/>
      <c r="I49" s="54" t="n"/>
      <c r="J49" s="54" t="n"/>
      <c r="K49" s="54" t="n"/>
    </row>
    <row r="50" ht="15" customHeight="1" s="37">
      <c r="A50" s="53" t="n">
        <v>43</v>
      </c>
      <c r="B50" s="57" t="n"/>
      <c r="C50" s="54" t="n"/>
      <c r="D50" s="54" t="n"/>
      <c r="E50" s="54" t="n"/>
      <c r="F50" s="54" t="n"/>
      <c r="G50" s="56" t="n"/>
      <c r="H50" s="54" t="n"/>
      <c r="I50" s="54" t="n"/>
      <c r="J50" s="54" t="n"/>
      <c r="K50" s="54" t="n"/>
    </row>
    <row r="51" ht="15" customHeight="1" s="37">
      <c r="A51" s="53" t="n">
        <v>44</v>
      </c>
      <c r="B51" s="57" t="n"/>
      <c r="C51" s="54" t="n"/>
      <c r="D51" s="54" t="n"/>
      <c r="E51" s="54" t="n"/>
      <c r="F51" s="54" t="n"/>
      <c r="G51" s="56" t="n"/>
      <c r="H51" s="54" t="n"/>
      <c r="I51" s="54" t="n"/>
      <c r="J51" s="54" t="n"/>
      <c r="K51" s="54" t="n"/>
    </row>
    <row r="52" ht="15" customHeight="1" s="37">
      <c r="A52" s="53" t="n">
        <v>45</v>
      </c>
      <c r="B52" s="57" t="n"/>
      <c r="C52" s="54" t="n"/>
      <c r="D52" s="54" t="n"/>
      <c r="E52" s="54" t="n"/>
      <c r="F52" s="54" t="n"/>
      <c r="G52" s="56" t="n"/>
      <c r="H52" s="54" t="n"/>
      <c r="I52" s="54" t="n"/>
      <c r="J52" s="54" t="n"/>
      <c r="K52" s="54" t="n"/>
    </row>
    <row r="53" ht="15" customHeight="1" s="37">
      <c r="A53" s="53" t="n">
        <v>46</v>
      </c>
      <c r="B53" s="57" t="n"/>
      <c r="C53" s="54" t="n"/>
      <c r="D53" s="54" t="n"/>
      <c r="E53" s="54" t="n"/>
      <c r="F53" s="54" t="n"/>
      <c r="G53" s="56" t="n"/>
      <c r="H53" s="54" t="n"/>
      <c r="I53" s="54" t="n"/>
      <c r="J53" s="54" t="n"/>
      <c r="K53" s="54" t="n"/>
    </row>
    <row r="54" ht="15" customHeight="1" s="37">
      <c r="A54" s="53" t="n">
        <v>47</v>
      </c>
      <c r="B54" s="57" t="n"/>
      <c r="C54" s="54" t="n"/>
      <c r="D54" s="54" t="n"/>
      <c r="E54" s="54" t="n"/>
      <c r="F54" s="54" t="n"/>
      <c r="G54" s="56" t="n"/>
      <c r="H54" s="54" t="n"/>
      <c r="I54" s="54" t="n"/>
      <c r="J54" s="54" t="n"/>
      <c r="K54" s="54" t="n"/>
    </row>
    <row r="55" ht="15" customHeight="1" s="37">
      <c r="A55" s="53" t="n">
        <v>48</v>
      </c>
      <c r="B55" s="57" t="n"/>
      <c r="C55" s="54" t="n"/>
      <c r="D55" s="54" t="n"/>
      <c r="E55" s="54" t="n"/>
      <c r="F55" s="54" t="n"/>
      <c r="G55" s="56" t="n"/>
      <c r="H55" s="54" t="n"/>
      <c r="I55" s="54" t="n"/>
      <c r="J55" s="54" t="n"/>
      <c r="K55" s="54" t="n"/>
    </row>
    <row r="56" ht="15" customHeight="1" s="37">
      <c r="A56" s="53" t="n">
        <v>49</v>
      </c>
      <c r="B56" s="57" t="n"/>
      <c r="C56" s="54" t="n"/>
      <c r="D56" s="54" t="n"/>
      <c r="E56" s="54" t="n"/>
      <c r="F56" s="54" t="n"/>
      <c r="G56" s="56" t="n"/>
      <c r="H56" s="54" t="n"/>
      <c r="I56" s="54" t="n"/>
      <c r="J56" s="54" t="n"/>
      <c r="K56" s="54" t="n"/>
    </row>
    <row r="57" ht="15" customHeight="1" s="37">
      <c r="A57" s="53" t="n">
        <v>50</v>
      </c>
      <c r="B57" s="57" t="n"/>
      <c r="C57" s="54" t="n"/>
      <c r="D57" s="54" t="n"/>
      <c r="E57" s="54" t="n"/>
      <c r="F57" s="54" t="n"/>
      <c r="G57" s="56" t="n"/>
      <c r="H57" s="54" t="n"/>
      <c r="I57" s="54" t="n"/>
      <c r="J57" s="54" t="n"/>
      <c r="K57" s="54" t="n"/>
    </row>
    <row r="58"/>
    <row r="59" ht="15" customHeight="1" s="37">
      <c r="B59" s="62" t="inlineStr">
        <is>
          <t>Totais do mês corrente (referência rápida)</t>
        </is>
      </c>
    </row>
    <row r="60" ht="35.05" customHeight="1" s="37">
      <c r="B60" s="72" t="inlineStr">
        <is>
          <t>Total Receitas (R$)</t>
        </is>
      </c>
      <c r="C60" s="72" t="inlineStr">
        <is>
          <t>Total Despesas (R$)</t>
        </is>
      </c>
      <c r="D60" s="72" t="inlineStr">
        <is>
          <t>Total dedutível IR (R$)</t>
        </is>
      </c>
    </row>
    <row r="61" ht="15" customHeight="1" s="37">
      <c r="B61" s="59">
        <f>SUMIF($C$8:$C$57,"Receita",$F$8:$F$57)</f>
        <v/>
      </c>
      <c r="C61" s="59">
        <f>SUMIF($C$8:$C$57,"Despesa",$F$8:$F$57)</f>
        <v/>
      </c>
      <c r="D61" s="59">
        <f>SUMIFS($F$8:$F$57,$C$8:$C$57,"Despesa",$H$8:$H$57,"Sim")</f>
        <v/>
      </c>
    </row>
    <row r="62"/>
    <row r="63" ht="15" customHeight="1" s="37">
      <c r="B63" s="40" t="inlineStr">
        <is>
          <t>Linhas 8 e 9 são exemplos preenchidos — apague o conteúdo antes de usar de verdade.</t>
        </is>
      </c>
    </row>
  </sheetData>
  <autoFilter ref="A7:K57"/>
  <mergeCells count="3">
    <mergeCell ref="A1:K1"/>
    <mergeCell ref="B2:I2"/>
    <mergeCell ref="B63:I63"/>
  </mergeCells>
  <dataValidations count="6">
    <dataValidation sqref="C8:C57" showDropDown="0" showInputMessage="0" showErrorMessage="0" allowBlank="1" type="list" errorStyle="stop" operator="between">
      <formula1>"Receita,Despesa"</formula1>
      <formula2>0</formula2>
    </dataValidation>
    <dataValidation sqref="D8:D57" showDropDown="0" showInputMessage="0" showErrorMessage="0" allowBlank="1" type="list" errorStyle="stop" operator="between">
      <formula1>"Receita de hospedagem,Receita de consumo,Outras receitas,IPTU,Condomínio,Limpeza,Manutenção,Enxoval,Comissão de canal,Marketing,Taxas bancárias,Material de limpeza,Outras despesas"</formula1>
      <formula2>0</formula2>
    </dataValidation>
    <dataValidation sqref="E8:E57" showDropDown="0" showInputMessage="0" showErrorMessage="0" allowBlank="1" type="list" errorStyle="stop" operator="between">
      <formula1>Imóveis!$B$7:$B$21</formula1>
      <formula2>0</formula2>
    </dataValidation>
    <dataValidation sqref="H8:H57" showDropDown="0" showInputMessage="0" showErrorMessage="0" allowBlank="1" type="list" errorStyle="stop" operator="between">
      <formula1>"Sim,Não"</formula1>
      <formula2>0</formula2>
    </dataValidation>
    <dataValidation sqref="K8:K57" showDropDown="0" showInputMessage="0" showErrorMessage="0" allowBlank="1" type="list" errorStyle="stop" operator="between">
      <formula1>"Pago,A pagar,Recebido,A receber"</formula1>
      <formula2>0</formula2>
    </dataValidation>
    <dataValidation sqref="B61:D61" showDropDown="0" showInputMessage="1" showErrorMessage="0" allowBlank="1" promptTitle="Fórmula — não apague" prompt="Total calculado automaticamente somando a coluna Valor. Não apague." type="custom" errorStyle="stop" operator="between">
      <formula1>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2E7DF7"/>
    <outlinePr summaryBelow="1" summaryRight="1"/>
    <pageSetUpPr fitToPage="0"/>
  </sheetPr>
  <dimension ref="A1:G7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baseColWidth="8" defaultColWidth="8.6796875" defaultRowHeight="15" zeroHeight="0" outlineLevelRow="0"/>
  <cols>
    <col width="4" customWidth="1" style="36" min="1" max="1"/>
    <col width="26" customWidth="1" style="36" min="2" max="2"/>
    <col width="16" customWidth="1" style="36" min="3" max="3"/>
    <col width="6" customWidth="1" style="36" min="4" max="4"/>
    <col width="20" customWidth="1" style="36" min="5" max="6"/>
    <col width="18" customWidth="1" style="36" min="7" max="7"/>
  </cols>
  <sheetData>
    <row r="1" ht="45.75" customHeight="1" s="37">
      <c r="A1" s="44" t="inlineStr">
        <is>
          <t>Ocupação por imóvel — calculada automaticamente</t>
        </is>
      </c>
    </row>
    <row r="2" ht="15.75" customHeight="1" s="37">
      <c r="B2" s="40" t="inlineStr">
        <is>
          <t>Nada aqui é digitado — os números vêm da aba Reservas, comparando o mês de check-in com o ano escolhido abaixo.</t>
        </is>
      </c>
    </row>
    <row r="3"/>
    <row r="4" ht="15" customHeight="1" s="37">
      <c r="B4" s="62" t="inlineStr">
        <is>
          <t>Ano de referência:</t>
        </is>
      </c>
      <c r="C4" s="63" t="n">
        <v>2026</v>
      </c>
    </row>
    <row r="5"/>
    <row r="6" ht="30" customHeight="1" s="37">
      <c r="B6" s="52" t="inlineStr">
        <is>
          <t>Imóvel (selecione)</t>
        </is>
      </c>
      <c r="C6" s="52" t="inlineStr">
        <is>
          <t>Mês</t>
        </is>
      </c>
      <c r="D6" s="52" t="inlineStr">
        <is>
          <t>Nº</t>
        </is>
      </c>
      <c r="E6" s="52" t="inlineStr">
        <is>
          <t>Noites disponíveis</t>
        </is>
      </c>
      <c r="F6" s="52" t="inlineStr">
        <is>
          <t>Noites ocupadas</t>
        </is>
      </c>
      <c r="G6" s="52" t="inlineStr">
        <is>
          <t>Taxa de ocupação</t>
        </is>
      </c>
    </row>
    <row r="7" ht="15" customHeight="1" s="37">
      <c r="B7" s="54" t="n"/>
      <c r="C7" s="73" t="inlineStr">
        <is>
          <t>Janeiro</t>
        </is>
      </c>
      <c r="D7" s="53" t="n">
        <v>1</v>
      </c>
      <c r="E7" s="58">
        <f>DAY(EOMONTH(DATE($C$4,$D7,1),0))</f>
        <v/>
      </c>
      <c r="F7" s="58">
        <f>IFERROR(SUMPRODUCT((Reservas!$B$7:$B$36=$B7)*(Reservas!$M$7:$M$36&lt;&gt;"Cancelada")*(YEAR(Reservas!$E$7:$E$36)=$C$4)*(MONTH(Reservas!$E$7:$E$36)=$D7)*Reservas!$G$7:$G$36),0)</f>
        <v/>
      </c>
      <c r="G7" s="74">
        <f>IFERROR(F7/E7,0)</f>
        <v/>
      </c>
    </row>
    <row r="8" ht="15" customHeight="1" s="37">
      <c r="B8" s="54" t="n"/>
      <c r="C8" s="73" t="inlineStr">
        <is>
          <t>Fevereiro</t>
        </is>
      </c>
      <c r="D8" s="53" t="n">
        <v>2</v>
      </c>
      <c r="E8" s="58">
        <f>DAY(EOMONTH(DATE($C$4,$D8,1),0))</f>
        <v/>
      </c>
      <c r="F8" s="58">
        <f>IFERROR(SUMPRODUCT((Reservas!$B$7:$B$36=$B8)*(Reservas!$M$7:$M$36&lt;&gt;"Cancelada")*(YEAR(Reservas!$E$7:$E$36)=$C$4)*(MONTH(Reservas!$E$7:$E$36)=$D8)*Reservas!$G$7:$G$36),0)</f>
        <v/>
      </c>
      <c r="G8" s="74">
        <f>IFERROR(F8/E8,0)</f>
        <v/>
      </c>
    </row>
    <row r="9" ht="15" customHeight="1" s="37">
      <c r="B9" s="54" t="n"/>
      <c r="C9" s="73" t="inlineStr">
        <is>
          <t>Março</t>
        </is>
      </c>
      <c r="D9" s="53" t="n">
        <v>3</v>
      </c>
      <c r="E9" s="58">
        <f>DAY(EOMONTH(DATE($C$4,$D9,1),0))</f>
        <v/>
      </c>
      <c r="F9" s="58">
        <f>IFERROR(SUMPRODUCT((Reservas!$B$7:$B$36=$B9)*(Reservas!$M$7:$M$36&lt;&gt;"Cancelada")*(YEAR(Reservas!$E$7:$E$36)=$C$4)*(MONTH(Reservas!$E$7:$E$36)=$D9)*Reservas!$G$7:$G$36),0)</f>
        <v/>
      </c>
      <c r="G9" s="74">
        <f>IFERROR(F9/E9,0)</f>
        <v/>
      </c>
    </row>
    <row r="10" ht="15" customHeight="1" s="37">
      <c r="B10" s="54" t="n"/>
      <c r="C10" s="73" t="inlineStr">
        <is>
          <t>Abril</t>
        </is>
      </c>
      <c r="D10" s="53" t="n">
        <v>4</v>
      </c>
      <c r="E10" s="58">
        <f>DAY(EOMONTH(DATE($C$4,$D10,1),0))</f>
        <v/>
      </c>
      <c r="F10" s="58">
        <f>IFERROR(SUMPRODUCT((Reservas!$B$7:$B$36=$B10)*(Reservas!$M$7:$M$36&lt;&gt;"Cancelada")*(YEAR(Reservas!$E$7:$E$36)=$C$4)*(MONTH(Reservas!$E$7:$E$36)=$D10)*Reservas!$G$7:$G$36),0)</f>
        <v/>
      </c>
      <c r="G10" s="74">
        <f>IFERROR(F10/E10,0)</f>
        <v/>
      </c>
    </row>
    <row r="11" ht="15" customHeight="1" s="37">
      <c r="B11" s="54" t="n"/>
      <c r="C11" s="73" t="inlineStr">
        <is>
          <t>Maio</t>
        </is>
      </c>
      <c r="D11" s="53" t="n">
        <v>5</v>
      </c>
      <c r="E11" s="58">
        <f>DAY(EOMONTH(DATE($C$4,$D11,1),0))</f>
        <v/>
      </c>
      <c r="F11" s="58">
        <f>IFERROR(SUMPRODUCT((Reservas!$B$7:$B$36=$B11)*(Reservas!$M$7:$M$36&lt;&gt;"Cancelada")*(YEAR(Reservas!$E$7:$E$36)=$C$4)*(MONTH(Reservas!$E$7:$E$36)=$D11)*Reservas!$G$7:$G$36),0)</f>
        <v/>
      </c>
      <c r="G11" s="74">
        <f>IFERROR(F11/E11,0)</f>
        <v/>
      </c>
    </row>
    <row r="12" ht="15" customHeight="1" s="37">
      <c r="B12" s="54" t="n"/>
      <c r="C12" s="73" t="inlineStr">
        <is>
          <t>Junho</t>
        </is>
      </c>
      <c r="D12" s="53" t="n">
        <v>6</v>
      </c>
      <c r="E12" s="58">
        <f>DAY(EOMONTH(DATE($C$4,$D12,1),0))</f>
        <v/>
      </c>
      <c r="F12" s="58">
        <f>IFERROR(SUMPRODUCT((Reservas!$B$7:$B$36=$B12)*(Reservas!$M$7:$M$36&lt;&gt;"Cancelada")*(YEAR(Reservas!$E$7:$E$36)=$C$4)*(MONTH(Reservas!$E$7:$E$36)=$D12)*Reservas!$G$7:$G$36),0)</f>
        <v/>
      </c>
      <c r="G12" s="74">
        <f>IFERROR(F12/E12,0)</f>
        <v/>
      </c>
    </row>
    <row r="13" ht="15" customHeight="1" s="37">
      <c r="B13" s="54" t="n"/>
      <c r="C13" s="73" t="inlineStr">
        <is>
          <t>Julho</t>
        </is>
      </c>
      <c r="D13" s="53" t="n">
        <v>7</v>
      </c>
      <c r="E13" s="58">
        <f>DAY(EOMONTH(DATE($C$4,$D13,1),0))</f>
        <v/>
      </c>
      <c r="F13" s="58">
        <f>IFERROR(SUMPRODUCT((Reservas!$B$7:$B$36=$B13)*(Reservas!$M$7:$M$36&lt;&gt;"Cancelada")*(YEAR(Reservas!$E$7:$E$36)=$C$4)*(MONTH(Reservas!$E$7:$E$36)=$D13)*Reservas!$G$7:$G$36),0)</f>
        <v/>
      </c>
      <c r="G13" s="74">
        <f>IFERROR(F13/E13,0)</f>
        <v/>
      </c>
    </row>
    <row r="14" ht="15" customHeight="1" s="37">
      <c r="B14" s="54" t="n"/>
      <c r="C14" s="73" t="inlineStr">
        <is>
          <t>Agosto</t>
        </is>
      </c>
      <c r="D14" s="53" t="n">
        <v>8</v>
      </c>
      <c r="E14" s="58">
        <f>DAY(EOMONTH(DATE($C$4,$D14,1),0))</f>
        <v/>
      </c>
      <c r="F14" s="58">
        <f>IFERROR(SUMPRODUCT((Reservas!$B$7:$B$36=$B14)*(Reservas!$M$7:$M$36&lt;&gt;"Cancelada")*(YEAR(Reservas!$E$7:$E$36)=$C$4)*(MONTH(Reservas!$E$7:$E$36)=$D14)*Reservas!$G$7:$G$36),0)</f>
        <v/>
      </c>
      <c r="G14" s="74">
        <f>IFERROR(F14/E14,0)</f>
        <v/>
      </c>
    </row>
    <row r="15" ht="15" customHeight="1" s="37">
      <c r="B15" s="54" t="n"/>
      <c r="C15" s="73" t="inlineStr">
        <is>
          <t>Setembro</t>
        </is>
      </c>
      <c r="D15" s="53" t="n">
        <v>9</v>
      </c>
      <c r="E15" s="58">
        <f>DAY(EOMONTH(DATE($C$4,$D15,1),0))</f>
        <v/>
      </c>
      <c r="F15" s="58">
        <f>IFERROR(SUMPRODUCT((Reservas!$B$7:$B$36=$B15)*(Reservas!$M$7:$M$36&lt;&gt;"Cancelada")*(YEAR(Reservas!$E$7:$E$36)=$C$4)*(MONTH(Reservas!$E$7:$E$36)=$D15)*Reservas!$G$7:$G$36),0)</f>
        <v/>
      </c>
      <c r="G15" s="74">
        <f>IFERROR(F15/E15,0)</f>
        <v/>
      </c>
    </row>
    <row r="16" ht="15" customHeight="1" s="37">
      <c r="B16" s="54" t="n"/>
      <c r="C16" s="73" t="inlineStr">
        <is>
          <t>Outubro</t>
        </is>
      </c>
      <c r="D16" s="53" t="n">
        <v>10</v>
      </c>
      <c r="E16" s="58">
        <f>DAY(EOMONTH(DATE($C$4,$D16,1),0))</f>
        <v/>
      </c>
      <c r="F16" s="58">
        <f>IFERROR(SUMPRODUCT((Reservas!$B$7:$B$36=$B16)*(Reservas!$M$7:$M$36&lt;&gt;"Cancelada")*(YEAR(Reservas!$E$7:$E$36)=$C$4)*(MONTH(Reservas!$E$7:$E$36)=$D16)*Reservas!$G$7:$G$36),0)</f>
        <v/>
      </c>
      <c r="G16" s="74">
        <f>IFERROR(F16/E16,0)</f>
        <v/>
      </c>
    </row>
    <row r="17" ht="15" customHeight="1" s="37">
      <c r="B17" s="54" t="n"/>
      <c r="C17" s="73" t="inlineStr">
        <is>
          <t>Novembro</t>
        </is>
      </c>
      <c r="D17" s="53" t="n">
        <v>11</v>
      </c>
      <c r="E17" s="58">
        <f>DAY(EOMONTH(DATE($C$4,$D17,1),0))</f>
        <v/>
      </c>
      <c r="F17" s="58">
        <f>IFERROR(SUMPRODUCT((Reservas!$B$7:$B$36=$B17)*(Reservas!$M$7:$M$36&lt;&gt;"Cancelada")*(YEAR(Reservas!$E$7:$E$36)=$C$4)*(MONTH(Reservas!$E$7:$E$36)=$D17)*Reservas!$G$7:$G$36),0)</f>
        <v/>
      </c>
      <c r="G17" s="74">
        <f>IFERROR(F17/E17,0)</f>
        <v/>
      </c>
    </row>
    <row r="18" ht="15" customHeight="1" s="37">
      <c r="B18" s="54" t="n"/>
      <c r="C18" s="73" t="inlineStr">
        <is>
          <t>Dezembro</t>
        </is>
      </c>
      <c r="D18" s="53" t="n">
        <v>12</v>
      </c>
      <c r="E18" s="58">
        <f>DAY(EOMONTH(DATE($C$4,$D18,1),0))</f>
        <v/>
      </c>
      <c r="F18" s="58">
        <f>IFERROR(SUMPRODUCT((Reservas!$B$7:$B$36=$B18)*(Reservas!$M$7:$M$36&lt;&gt;"Cancelada")*(YEAR(Reservas!$E$7:$E$36)=$C$4)*(MONTH(Reservas!$E$7:$E$36)=$D18)*Reservas!$G$7:$G$36),0)</f>
        <v/>
      </c>
      <c r="G18" s="74">
        <f>IFERROR(F18/E18,0)</f>
        <v/>
      </c>
    </row>
    <row r="19"/>
    <row r="20" ht="15" customHeight="1" s="37">
      <c r="B20" s="54" t="n"/>
      <c r="C20" s="73" t="inlineStr">
        <is>
          <t>Janeiro</t>
        </is>
      </c>
      <c r="D20" s="53" t="n">
        <v>1</v>
      </c>
      <c r="E20" s="58">
        <f>DAY(EOMONTH(DATE($C$4,$D20,1),0))</f>
        <v/>
      </c>
      <c r="F20" s="58">
        <f>IFERROR(SUMPRODUCT((Reservas!$B$7:$B$36=$B20)*(Reservas!$M$7:$M$36&lt;&gt;"Cancelada")*(YEAR(Reservas!$E$7:$E$36)=$C$4)*(MONTH(Reservas!$E$7:$E$36)=$D20)*Reservas!$G$7:$G$36),0)</f>
        <v/>
      </c>
      <c r="G20" s="74">
        <f>IFERROR(F20/E20,0)</f>
        <v/>
      </c>
    </row>
    <row r="21" ht="15" customHeight="1" s="37">
      <c r="B21" s="54" t="n"/>
      <c r="C21" s="73" t="inlineStr">
        <is>
          <t>Fevereiro</t>
        </is>
      </c>
      <c r="D21" s="53" t="n">
        <v>2</v>
      </c>
      <c r="E21" s="58">
        <f>DAY(EOMONTH(DATE($C$4,$D21,1),0))</f>
        <v/>
      </c>
      <c r="F21" s="58">
        <f>IFERROR(SUMPRODUCT((Reservas!$B$7:$B$36=$B21)*(Reservas!$M$7:$M$36&lt;&gt;"Cancelada")*(YEAR(Reservas!$E$7:$E$36)=$C$4)*(MONTH(Reservas!$E$7:$E$36)=$D21)*Reservas!$G$7:$G$36),0)</f>
        <v/>
      </c>
      <c r="G21" s="74">
        <f>IFERROR(F21/E21,0)</f>
        <v/>
      </c>
    </row>
    <row r="22" ht="15" customHeight="1" s="37">
      <c r="B22" s="54" t="n"/>
      <c r="C22" s="73" t="inlineStr">
        <is>
          <t>Março</t>
        </is>
      </c>
      <c r="D22" s="53" t="n">
        <v>3</v>
      </c>
      <c r="E22" s="58">
        <f>DAY(EOMONTH(DATE($C$4,$D22,1),0))</f>
        <v/>
      </c>
      <c r="F22" s="58">
        <f>IFERROR(SUMPRODUCT((Reservas!$B$7:$B$36=$B22)*(Reservas!$M$7:$M$36&lt;&gt;"Cancelada")*(YEAR(Reservas!$E$7:$E$36)=$C$4)*(MONTH(Reservas!$E$7:$E$36)=$D22)*Reservas!$G$7:$G$36),0)</f>
        <v/>
      </c>
      <c r="G22" s="74">
        <f>IFERROR(F22/E22,0)</f>
        <v/>
      </c>
    </row>
    <row r="23" ht="15" customHeight="1" s="37">
      <c r="B23" s="54" t="n"/>
      <c r="C23" s="73" t="inlineStr">
        <is>
          <t>Abril</t>
        </is>
      </c>
      <c r="D23" s="53" t="n">
        <v>4</v>
      </c>
      <c r="E23" s="58">
        <f>DAY(EOMONTH(DATE($C$4,$D23,1),0))</f>
        <v/>
      </c>
      <c r="F23" s="58">
        <f>IFERROR(SUMPRODUCT((Reservas!$B$7:$B$36=$B23)*(Reservas!$M$7:$M$36&lt;&gt;"Cancelada")*(YEAR(Reservas!$E$7:$E$36)=$C$4)*(MONTH(Reservas!$E$7:$E$36)=$D23)*Reservas!$G$7:$G$36),0)</f>
        <v/>
      </c>
      <c r="G23" s="74">
        <f>IFERROR(F23/E23,0)</f>
        <v/>
      </c>
    </row>
    <row r="24" ht="15" customHeight="1" s="37">
      <c r="B24" s="54" t="n"/>
      <c r="C24" s="73" t="inlineStr">
        <is>
          <t>Maio</t>
        </is>
      </c>
      <c r="D24" s="53" t="n">
        <v>5</v>
      </c>
      <c r="E24" s="58">
        <f>DAY(EOMONTH(DATE($C$4,$D24,1),0))</f>
        <v/>
      </c>
      <c r="F24" s="58">
        <f>IFERROR(SUMPRODUCT((Reservas!$B$7:$B$36=$B24)*(Reservas!$M$7:$M$36&lt;&gt;"Cancelada")*(YEAR(Reservas!$E$7:$E$36)=$C$4)*(MONTH(Reservas!$E$7:$E$36)=$D24)*Reservas!$G$7:$G$36),0)</f>
        <v/>
      </c>
      <c r="G24" s="74">
        <f>IFERROR(F24/E24,0)</f>
        <v/>
      </c>
    </row>
    <row r="25" ht="15" customHeight="1" s="37">
      <c r="B25" s="54" t="n"/>
      <c r="C25" s="73" t="inlineStr">
        <is>
          <t>Junho</t>
        </is>
      </c>
      <c r="D25" s="53" t="n">
        <v>6</v>
      </c>
      <c r="E25" s="58">
        <f>DAY(EOMONTH(DATE($C$4,$D25,1),0))</f>
        <v/>
      </c>
      <c r="F25" s="58">
        <f>IFERROR(SUMPRODUCT((Reservas!$B$7:$B$36=$B25)*(Reservas!$M$7:$M$36&lt;&gt;"Cancelada")*(YEAR(Reservas!$E$7:$E$36)=$C$4)*(MONTH(Reservas!$E$7:$E$36)=$D25)*Reservas!$G$7:$G$36),0)</f>
        <v/>
      </c>
      <c r="G25" s="74">
        <f>IFERROR(F25/E25,0)</f>
        <v/>
      </c>
    </row>
    <row r="26" ht="15" customHeight="1" s="37">
      <c r="B26" s="54" t="n"/>
      <c r="C26" s="73" t="inlineStr">
        <is>
          <t>Julho</t>
        </is>
      </c>
      <c r="D26" s="53" t="n">
        <v>7</v>
      </c>
      <c r="E26" s="58">
        <f>DAY(EOMONTH(DATE($C$4,$D26,1),0))</f>
        <v/>
      </c>
      <c r="F26" s="58">
        <f>IFERROR(SUMPRODUCT((Reservas!$B$7:$B$36=$B26)*(Reservas!$M$7:$M$36&lt;&gt;"Cancelada")*(YEAR(Reservas!$E$7:$E$36)=$C$4)*(MONTH(Reservas!$E$7:$E$36)=$D26)*Reservas!$G$7:$G$36),0)</f>
        <v/>
      </c>
      <c r="G26" s="74">
        <f>IFERROR(F26/E26,0)</f>
        <v/>
      </c>
    </row>
    <row r="27" ht="15" customHeight="1" s="37">
      <c r="B27" s="54" t="n"/>
      <c r="C27" s="73" t="inlineStr">
        <is>
          <t>Agosto</t>
        </is>
      </c>
      <c r="D27" s="53" t="n">
        <v>8</v>
      </c>
      <c r="E27" s="58">
        <f>DAY(EOMONTH(DATE($C$4,$D27,1),0))</f>
        <v/>
      </c>
      <c r="F27" s="58">
        <f>IFERROR(SUMPRODUCT((Reservas!$B$7:$B$36=$B27)*(Reservas!$M$7:$M$36&lt;&gt;"Cancelada")*(YEAR(Reservas!$E$7:$E$36)=$C$4)*(MONTH(Reservas!$E$7:$E$36)=$D27)*Reservas!$G$7:$G$36),0)</f>
        <v/>
      </c>
      <c r="G27" s="74">
        <f>IFERROR(F27/E27,0)</f>
        <v/>
      </c>
    </row>
    <row r="28" ht="15" customHeight="1" s="37">
      <c r="B28" s="54" t="n"/>
      <c r="C28" s="73" t="inlineStr">
        <is>
          <t>Setembro</t>
        </is>
      </c>
      <c r="D28" s="53" t="n">
        <v>9</v>
      </c>
      <c r="E28" s="58">
        <f>DAY(EOMONTH(DATE($C$4,$D28,1),0))</f>
        <v/>
      </c>
      <c r="F28" s="58">
        <f>IFERROR(SUMPRODUCT((Reservas!$B$7:$B$36=$B28)*(Reservas!$M$7:$M$36&lt;&gt;"Cancelada")*(YEAR(Reservas!$E$7:$E$36)=$C$4)*(MONTH(Reservas!$E$7:$E$36)=$D28)*Reservas!$G$7:$G$36),0)</f>
        <v/>
      </c>
      <c r="G28" s="74">
        <f>IFERROR(F28/E28,0)</f>
        <v/>
      </c>
    </row>
    <row r="29" ht="15" customHeight="1" s="37">
      <c r="B29" s="54" t="n"/>
      <c r="C29" s="73" t="inlineStr">
        <is>
          <t>Outubro</t>
        </is>
      </c>
      <c r="D29" s="53" t="n">
        <v>10</v>
      </c>
      <c r="E29" s="58">
        <f>DAY(EOMONTH(DATE($C$4,$D29,1),0))</f>
        <v/>
      </c>
      <c r="F29" s="58">
        <f>IFERROR(SUMPRODUCT((Reservas!$B$7:$B$36=$B29)*(Reservas!$M$7:$M$36&lt;&gt;"Cancelada")*(YEAR(Reservas!$E$7:$E$36)=$C$4)*(MONTH(Reservas!$E$7:$E$36)=$D29)*Reservas!$G$7:$G$36),0)</f>
        <v/>
      </c>
      <c r="G29" s="74">
        <f>IFERROR(F29/E29,0)</f>
        <v/>
      </c>
    </row>
    <row r="30" ht="15" customHeight="1" s="37">
      <c r="B30" s="54" t="n"/>
      <c r="C30" s="73" t="inlineStr">
        <is>
          <t>Novembro</t>
        </is>
      </c>
      <c r="D30" s="53" t="n">
        <v>11</v>
      </c>
      <c r="E30" s="58">
        <f>DAY(EOMONTH(DATE($C$4,$D30,1),0))</f>
        <v/>
      </c>
      <c r="F30" s="58">
        <f>IFERROR(SUMPRODUCT((Reservas!$B$7:$B$36=$B30)*(Reservas!$M$7:$M$36&lt;&gt;"Cancelada")*(YEAR(Reservas!$E$7:$E$36)=$C$4)*(MONTH(Reservas!$E$7:$E$36)=$D30)*Reservas!$G$7:$G$36),0)</f>
        <v/>
      </c>
      <c r="G30" s="74">
        <f>IFERROR(F30/E30,0)</f>
        <v/>
      </c>
    </row>
    <row r="31" ht="15" customHeight="1" s="37">
      <c r="B31" s="54" t="n"/>
      <c r="C31" s="73" t="inlineStr">
        <is>
          <t>Dezembro</t>
        </is>
      </c>
      <c r="D31" s="53" t="n">
        <v>12</v>
      </c>
      <c r="E31" s="58">
        <f>DAY(EOMONTH(DATE($C$4,$D31,1),0))</f>
        <v/>
      </c>
      <c r="F31" s="58">
        <f>IFERROR(SUMPRODUCT((Reservas!$B$7:$B$36=$B31)*(Reservas!$M$7:$M$36&lt;&gt;"Cancelada")*(YEAR(Reservas!$E$7:$E$36)=$C$4)*(MONTH(Reservas!$E$7:$E$36)=$D31)*Reservas!$G$7:$G$36),0)</f>
        <v/>
      </c>
      <c r="G31" s="74">
        <f>IFERROR(F31/E31,0)</f>
        <v/>
      </c>
    </row>
    <row r="32"/>
    <row r="33" ht="15" customHeight="1" s="37">
      <c r="B33" s="54" t="n"/>
      <c r="C33" s="73" t="inlineStr">
        <is>
          <t>Janeiro</t>
        </is>
      </c>
      <c r="D33" s="53" t="n">
        <v>1</v>
      </c>
      <c r="E33" s="58">
        <f>DAY(EOMONTH(DATE($C$4,$D33,1),0))</f>
        <v/>
      </c>
      <c r="F33" s="58">
        <f>IFERROR(SUMPRODUCT((Reservas!$B$7:$B$36=$B33)*(Reservas!$M$7:$M$36&lt;&gt;"Cancelada")*(YEAR(Reservas!$E$7:$E$36)=$C$4)*(MONTH(Reservas!$E$7:$E$36)=$D33)*Reservas!$G$7:$G$36),0)</f>
        <v/>
      </c>
      <c r="G33" s="74">
        <f>IFERROR(F33/E33,0)</f>
        <v/>
      </c>
    </row>
    <row r="34" ht="15" customHeight="1" s="37">
      <c r="B34" s="54" t="n"/>
      <c r="C34" s="73" t="inlineStr">
        <is>
          <t>Fevereiro</t>
        </is>
      </c>
      <c r="D34" s="53" t="n">
        <v>2</v>
      </c>
      <c r="E34" s="58">
        <f>DAY(EOMONTH(DATE($C$4,$D34,1),0))</f>
        <v/>
      </c>
      <c r="F34" s="58">
        <f>IFERROR(SUMPRODUCT((Reservas!$B$7:$B$36=$B34)*(Reservas!$M$7:$M$36&lt;&gt;"Cancelada")*(YEAR(Reservas!$E$7:$E$36)=$C$4)*(MONTH(Reservas!$E$7:$E$36)=$D34)*Reservas!$G$7:$G$36),0)</f>
        <v/>
      </c>
      <c r="G34" s="74">
        <f>IFERROR(F34/E34,0)</f>
        <v/>
      </c>
    </row>
    <row r="35" ht="15" customHeight="1" s="37">
      <c r="B35" s="54" t="n"/>
      <c r="C35" s="73" t="inlineStr">
        <is>
          <t>Março</t>
        </is>
      </c>
      <c r="D35" s="53" t="n">
        <v>3</v>
      </c>
      <c r="E35" s="58">
        <f>DAY(EOMONTH(DATE($C$4,$D35,1),0))</f>
        <v/>
      </c>
      <c r="F35" s="58">
        <f>IFERROR(SUMPRODUCT((Reservas!$B$7:$B$36=$B35)*(Reservas!$M$7:$M$36&lt;&gt;"Cancelada")*(YEAR(Reservas!$E$7:$E$36)=$C$4)*(MONTH(Reservas!$E$7:$E$36)=$D35)*Reservas!$G$7:$G$36),0)</f>
        <v/>
      </c>
      <c r="G35" s="74">
        <f>IFERROR(F35/E35,0)</f>
        <v/>
      </c>
    </row>
    <row r="36" ht="15" customHeight="1" s="37">
      <c r="B36" s="54" t="n"/>
      <c r="C36" s="73" t="inlineStr">
        <is>
          <t>Abril</t>
        </is>
      </c>
      <c r="D36" s="53" t="n">
        <v>4</v>
      </c>
      <c r="E36" s="58">
        <f>DAY(EOMONTH(DATE($C$4,$D36,1),0))</f>
        <v/>
      </c>
      <c r="F36" s="58">
        <f>IFERROR(SUMPRODUCT((Reservas!$B$7:$B$36=$B36)*(Reservas!$M$7:$M$36&lt;&gt;"Cancelada")*(YEAR(Reservas!$E$7:$E$36)=$C$4)*(MONTH(Reservas!$E$7:$E$36)=$D36)*Reservas!$G$7:$G$36),0)</f>
        <v/>
      </c>
      <c r="G36" s="74">
        <f>IFERROR(F36/E36,0)</f>
        <v/>
      </c>
    </row>
    <row r="37" ht="15" customHeight="1" s="37">
      <c r="B37" s="54" t="n"/>
      <c r="C37" s="73" t="inlineStr">
        <is>
          <t>Maio</t>
        </is>
      </c>
      <c r="D37" s="53" t="n">
        <v>5</v>
      </c>
      <c r="E37" s="58">
        <f>DAY(EOMONTH(DATE($C$4,$D37,1),0))</f>
        <v/>
      </c>
      <c r="F37" s="58">
        <f>IFERROR(SUMPRODUCT((Reservas!$B$7:$B$36=$B37)*(Reservas!$M$7:$M$36&lt;&gt;"Cancelada")*(YEAR(Reservas!$E$7:$E$36)=$C$4)*(MONTH(Reservas!$E$7:$E$36)=$D37)*Reservas!$G$7:$G$36),0)</f>
        <v/>
      </c>
      <c r="G37" s="74">
        <f>IFERROR(F37/E37,0)</f>
        <v/>
      </c>
    </row>
    <row r="38" ht="15" customHeight="1" s="37">
      <c r="B38" s="54" t="n"/>
      <c r="C38" s="73" t="inlineStr">
        <is>
          <t>Junho</t>
        </is>
      </c>
      <c r="D38" s="53" t="n">
        <v>6</v>
      </c>
      <c r="E38" s="58">
        <f>DAY(EOMONTH(DATE($C$4,$D38,1),0))</f>
        <v/>
      </c>
      <c r="F38" s="58">
        <f>IFERROR(SUMPRODUCT((Reservas!$B$7:$B$36=$B38)*(Reservas!$M$7:$M$36&lt;&gt;"Cancelada")*(YEAR(Reservas!$E$7:$E$36)=$C$4)*(MONTH(Reservas!$E$7:$E$36)=$D38)*Reservas!$G$7:$G$36),0)</f>
        <v/>
      </c>
      <c r="G38" s="74">
        <f>IFERROR(F38/E38,0)</f>
        <v/>
      </c>
    </row>
    <row r="39" ht="15" customHeight="1" s="37">
      <c r="B39" s="54" t="n"/>
      <c r="C39" s="73" t="inlineStr">
        <is>
          <t>Julho</t>
        </is>
      </c>
      <c r="D39" s="53" t="n">
        <v>7</v>
      </c>
      <c r="E39" s="58">
        <f>DAY(EOMONTH(DATE($C$4,$D39,1),0))</f>
        <v/>
      </c>
      <c r="F39" s="58">
        <f>IFERROR(SUMPRODUCT((Reservas!$B$7:$B$36=$B39)*(Reservas!$M$7:$M$36&lt;&gt;"Cancelada")*(YEAR(Reservas!$E$7:$E$36)=$C$4)*(MONTH(Reservas!$E$7:$E$36)=$D39)*Reservas!$G$7:$G$36),0)</f>
        <v/>
      </c>
      <c r="G39" s="74">
        <f>IFERROR(F39/E39,0)</f>
        <v/>
      </c>
    </row>
    <row r="40" ht="15" customHeight="1" s="37">
      <c r="B40" s="54" t="n"/>
      <c r="C40" s="73" t="inlineStr">
        <is>
          <t>Agosto</t>
        </is>
      </c>
      <c r="D40" s="53" t="n">
        <v>8</v>
      </c>
      <c r="E40" s="58">
        <f>DAY(EOMONTH(DATE($C$4,$D40,1),0))</f>
        <v/>
      </c>
      <c r="F40" s="58">
        <f>IFERROR(SUMPRODUCT((Reservas!$B$7:$B$36=$B40)*(Reservas!$M$7:$M$36&lt;&gt;"Cancelada")*(YEAR(Reservas!$E$7:$E$36)=$C$4)*(MONTH(Reservas!$E$7:$E$36)=$D40)*Reservas!$G$7:$G$36),0)</f>
        <v/>
      </c>
      <c r="G40" s="74">
        <f>IFERROR(F40/E40,0)</f>
        <v/>
      </c>
    </row>
    <row r="41" ht="15" customHeight="1" s="37">
      <c r="B41" s="54" t="n"/>
      <c r="C41" s="73" t="inlineStr">
        <is>
          <t>Setembro</t>
        </is>
      </c>
      <c r="D41" s="53" t="n">
        <v>9</v>
      </c>
      <c r="E41" s="58">
        <f>DAY(EOMONTH(DATE($C$4,$D41,1),0))</f>
        <v/>
      </c>
      <c r="F41" s="58">
        <f>IFERROR(SUMPRODUCT((Reservas!$B$7:$B$36=$B41)*(Reservas!$M$7:$M$36&lt;&gt;"Cancelada")*(YEAR(Reservas!$E$7:$E$36)=$C$4)*(MONTH(Reservas!$E$7:$E$36)=$D41)*Reservas!$G$7:$G$36),0)</f>
        <v/>
      </c>
      <c r="G41" s="74">
        <f>IFERROR(F41/E41,0)</f>
        <v/>
      </c>
    </row>
    <row r="42" ht="15" customHeight="1" s="37">
      <c r="B42" s="54" t="n"/>
      <c r="C42" s="73" t="inlineStr">
        <is>
          <t>Outubro</t>
        </is>
      </c>
      <c r="D42" s="53" t="n">
        <v>10</v>
      </c>
      <c r="E42" s="58">
        <f>DAY(EOMONTH(DATE($C$4,$D42,1),0))</f>
        <v/>
      </c>
      <c r="F42" s="58">
        <f>IFERROR(SUMPRODUCT((Reservas!$B$7:$B$36=$B42)*(Reservas!$M$7:$M$36&lt;&gt;"Cancelada")*(YEAR(Reservas!$E$7:$E$36)=$C$4)*(MONTH(Reservas!$E$7:$E$36)=$D42)*Reservas!$G$7:$G$36),0)</f>
        <v/>
      </c>
      <c r="G42" s="74">
        <f>IFERROR(F42/E42,0)</f>
        <v/>
      </c>
    </row>
    <row r="43" ht="15" customHeight="1" s="37">
      <c r="B43" s="54" t="n"/>
      <c r="C43" s="73" t="inlineStr">
        <is>
          <t>Novembro</t>
        </is>
      </c>
      <c r="D43" s="53" t="n">
        <v>11</v>
      </c>
      <c r="E43" s="58">
        <f>DAY(EOMONTH(DATE($C$4,$D43,1),0))</f>
        <v/>
      </c>
      <c r="F43" s="58">
        <f>IFERROR(SUMPRODUCT((Reservas!$B$7:$B$36=$B43)*(Reservas!$M$7:$M$36&lt;&gt;"Cancelada")*(YEAR(Reservas!$E$7:$E$36)=$C$4)*(MONTH(Reservas!$E$7:$E$36)=$D43)*Reservas!$G$7:$G$36),0)</f>
        <v/>
      </c>
      <c r="G43" s="74">
        <f>IFERROR(F43/E43,0)</f>
        <v/>
      </c>
    </row>
    <row r="44" ht="15" customHeight="1" s="37">
      <c r="B44" s="54" t="n"/>
      <c r="C44" s="73" t="inlineStr">
        <is>
          <t>Dezembro</t>
        </is>
      </c>
      <c r="D44" s="53" t="n">
        <v>12</v>
      </c>
      <c r="E44" s="58">
        <f>DAY(EOMONTH(DATE($C$4,$D44,1),0))</f>
        <v/>
      </c>
      <c r="F44" s="58">
        <f>IFERROR(SUMPRODUCT((Reservas!$B$7:$B$36=$B44)*(Reservas!$M$7:$M$36&lt;&gt;"Cancelada")*(YEAR(Reservas!$E$7:$E$36)=$C$4)*(MONTH(Reservas!$E$7:$E$36)=$D44)*Reservas!$G$7:$G$36),0)</f>
        <v/>
      </c>
      <c r="G44" s="74">
        <f>IFERROR(F44/E44,0)</f>
        <v/>
      </c>
    </row>
    <row r="45"/>
    <row r="46" ht="15" customHeight="1" s="37">
      <c r="B46" s="54" t="n"/>
      <c r="C46" s="73" t="inlineStr">
        <is>
          <t>Janeiro</t>
        </is>
      </c>
      <c r="D46" s="53" t="n">
        <v>1</v>
      </c>
      <c r="E46" s="58">
        <f>DAY(EOMONTH(DATE($C$4,$D46,1),0))</f>
        <v/>
      </c>
      <c r="F46" s="58">
        <f>IFERROR(SUMPRODUCT((Reservas!$B$7:$B$36=$B46)*(Reservas!$M$7:$M$36&lt;&gt;"Cancelada")*(YEAR(Reservas!$E$7:$E$36)=$C$4)*(MONTH(Reservas!$E$7:$E$36)=$D46)*Reservas!$G$7:$G$36),0)</f>
        <v/>
      </c>
      <c r="G46" s="74">
        <f>IFERROR(F46/E46,0)</f>
        <v/>
      </c>
    </row>
    <row r="47" ht="15" customHeight="1" s="37">
      <c r="B47" s="54" t="n"/>
      <c r="C47" s="73" t="inlineStr">
        <is>
          <t>Fevereiro</t>
        </is>
      </c>
      <c r="D47" s="53" t="n">
        <v>2</v>
      </c>
      <c r="E47" s="58">
        <f>DAY(EOMONTH(DATE($C$4,$D47,1),0))</f>
        <v/>
      </c>
      <c r="F47" s="58">
        <f>IFERROR(SUMPRODUCT((Reservas!$B$7:$B$36=$B47)*(Reservas!$M$7:$M$36&lt;&gt;"Cancelada")*(YEAR(Reservas!$E$7:$E$36)=$C$4)*(MONTH(Reservas!$E$7:$E$36)=$D47)*Reservas!$G$7:$G$36),0)</f>
        <v/>
      </c>
      <c r="G47" s="74">
        <f>IFERROR(F47/E47,0)</f>
        <v/>
      </c>
    </row>
    <row r="48" ht="15" customHeight="1" s="37">
      <c r="B48" s="54" t="n"/>
      <c r="C48" s="73" t="inlineStr">
        <is>
          <t>Março</t>
        </is>
      </c>
      <c r="D48" s="53" t="n">
        <v>3</v>
      </c>
      <c r="E48" s="58">
        <f>DAY(EOMONTH(DATE($C$4,$D48,1),0))</f>
        <v/>
      </c>
      <c r="F48" s="58">
        <f>IFERROR(SUMPRODUCT((Reservas!$B$7:$B$36=$B48)*(Reservas!$M$7:$M$36&lt;&gt;"Cancelada")*(YEAR(Reservas!$E$7:$E$36)=$C$4)*(MONTH(Reservas!$E$7:$E$36)=$D48)*Reservas!$G$7:$G$36),0)</f>
        <v/>
      </c>
      <c r="G48" s="74">
        <f>IFERROR(F48/E48,0)</f>
        <v/>
      </c>
    </row>
    <row r="49" ht="15" customHeight="1" s="37">
      <c r="B49" s="54" t="n"/>
      <c r="C49" s="73" t="inlineStr">
        <is>
          <t>Abril</t>
        </is>
      </c>
      <c r="D49" s="53" t="n">
        <v>4</v>
      </c>
      <c r="E49" s="58">
        <f>DAY(EOMONTH(DATE($C$4,$D49,1),0))</f>
        <v/>
      </c>
      <c r="F49" s="58">
        <f>IFERROR(SUMPRODUCT((Reservas!$B$7:$B$36=$B49)*(Reservas!$M$7:$M$36&lt;&gt;"Cancelada")*(YEAR(Reservas!$E$7:$E$36)=$C$4)*(MONTH(Reservas!$E$7:$E$36)=$D49)*Reservas!$G$7:$G$36),0)</f>
        <v/>
      </c>
      <c r="G49" s="74">
        <f>IFERROR(F49/E49,0)</f>
        <v/>
      </c>
    </row>
    <row r="50" ht="15" customHeight="1" s="37">
      <c r="B50" s="54" t="n"/>
      <c r="C50" s="73" t="inlineStr">
        <is>
          <t>Maio</t>
        </is>
      </c>
      <c r="D50" s="53" t="n">
        <v>5</v>
      </c>
      <c r="E50" s="58">
        <f>DAY(EOMONTH(DATE($C$4,$D50,1),0))</f>
        <v/>
      </c>
      <c r="F50" s="58">
        <f>IFERROR(SUMPRODUCT((Reservas!$B$7:$B$36=$B50)*(Reservas!$M$7:$M$36&lt;&gt;"Cancelada")*(YEAR(Reservas!$E$7:$E$36)=$C$4)*(MONTH(Reservas!$E$7:$E$36)=$D50)*Reservas!$G$7:$G$36),0)</f>
        <v/>
      </c>
      <c r="G50" s="74">
        <f>IFERROR(F50/E50,0)</f>
        <v/>
      </c>
    </row>
    <row r="51" ht="15" customHeight="1" s="37">
      <c r="B51" s="54" t="n"/>
      <c r="C51" s="73" t="inlineStr">
        <is>
          <t>Junho</t>
        </is>
      </c>
      <c r="D51" s="53" t="n">
        <v>6</v>
      </c>
      <c r="E51" s="58">
        <f>DAY(EOMONTH(DATE($C$4,$D51,1),0))</f>
        <v/>
      </c>
      <c r="F51" s="58">
        <f>IFERROR(SUMPRODUCT((Reservas!$B$7:$B$36=$B51)*(Reservas!$M$7:$M$36&lt;&gt;"Cancelada")*(YEAR(Reservas!$E$7:$E$36)=$C$4)*(MONTH(Reservas!$E$7:$E$36)=$D51)*Reservas!$G$7:$G$36),0)</f>
        <v/>
      </c>
      <c r="G51" s="74">
        <f>IFERROR(F51/E51,0)</f>
        <v/>
      </c>
    </row>
    <row r="52" ht="15" customHeight="1" s="37">
      <c r="B52" s="54" t="n"/>
      <c r="C52" s="73" t="inlineStr">
        <is>
          <t>Julho</t>
        </is>
      </c>
      <c r="D52" s="53" t="n">
        <v>7</v>
      </c>
      <c r="E52" s="58">
        <f>DAY(EOMONTH(DATE($C$4,$D52,1),0))</f>
        <v/>
      </c>
      <c r="F52" s="58">
        <f>IFERROR(SUMPRODUCT((Reservas!$B$7:$B$36=$B52)*(Reservas!$M$7:$M$36&lt;&gt;"Cancelada")*(YEAR(Reservas!$E$7:$E$36)=$C$4)*(MONTH(Reservas!$E$7:$E$36)=$D52)*Reservas!$G$7:$G$36),0)</f>
        <v/>
      </c>
      <c r="G52" s="74">
        <f>IFERROR(F52/E52,0)</f>
        <v/>
      </c>
    </row>
    <row r="53" ht="15" customHeight="1" s="37">
      <c r="B53" s="54" t="n"/>
      <c r="C53" s="73" t="inlineStr">
        <is>
          <t>Agosto</t>
        </is>
      </c>
      <c r="D53" s="53" t="n">
        <v>8</v>
      </c>
      <c r="E53" s="58">
        <f>DAY(EOMONTH(DATE($C$4,$D53,1),0))</f>
        <v/>
      </c>
      <c r="F53" s="58">
        <f>IFERROR(SUMPRODUCT((Reservas!$B$7:$B$36=$B53)*(Reservas!$M$7:$M$36&lt;&gt;"Cancelada")*(YEAR(Reservas!$E$7:$E$36)=$C$4)*(MONTH(Reservas!$E$7:$E$36)=$D53)*Reservas!$G$7:$G$36),0)</f>
        <v/>
      </c>
      <c r="G53" s="74">
        <f>IFERROR(F53/E53,0)</f>
        <v/>
      </c>
    </row>
    <row r="54" ht="15" customHeight="1" s="37">
      <c r="B54" s="54" t="n"/>
      <c r="C54" s="73" t="inlineStr">
        <is>
          <t>Setembro</t>
        </is>
      </c>
      <c r="D54" s="53" t="n">
        <v>9</v>
      </c>
      <c r="E54" s="58">
        <f>DAY(EOMONTH(DATE($C$4,$D54,1),0))</f>
        <v/>
      </c>
      <c r="F54" s="58">
        <f>IFERROR(SUMPRODUCT((Reservas!$B$7:$B$36=$B54)*(Reservas!$M$7:$M$36&lt;&gt;"Cancelada")*(YEAR(Reservas!$E$7:$E$36)=$C$4)*(MONTH(Reservas!$E$7:$E$36)=$D54)*Reservas!$G$7:$G$36),0)</f>
        <v/>
      </c>
      <c r="G54" s="74">
        <f>IFERROR(F54/E54,0)</f>
        <v/>
      </c>
    </row>
    <row r="55" ht="15" customHeight="1" s="37">
      <c r="B55" s="54" t="n"/>
      <c r="C55" s="73" t="inlineStr">
        <is>
          <t>Outubro</t>
        </is>
      </c>
      <c r="D55" s="53" t="n">
        <v>10</v>
      </c>
      <c r="E55" s="58">
        <f>DAY(EOMONTH(DATE($C$4,$D55,1),0))</f>
        <v/>
      </c>
      <c r="F55" s="58">
        <f>IFERROR(SUMPRODUCT((Reservas!$B$7:$B$36=$B55)*(Reservas!$M$7:$M$36&lt;&gt;"Cancelada")*(YEAR(Reservas!$E$7:$E$36)=$C$4)*(MONTH(Reservas!$E$7:$E$36)=$D55)*Reservas!$G$7:$G$36),0)</f>
        <v/>
      </c>
      <c r="G55" s="74">
        <f>IFERROR(F55/E55,0)</f>
        <v/>
      </c>
    </row>
    <row r="56" ht="15" customHeight="1" s="37">
      <c r="B56" s="54" t="n"/>
      <c r="C56" s="73" t="inlineStr">
        <is>
          <t>Novembro</t>
        </is>
      </c>
      <c r="D56" s="53" t="n">
        <v>11</v>
      </c>
      <c r="E56" s="58">
        <f>DAY(EOMONTH(DATE($C$4,$D56,1),0))</f>
        <v/>
      </c>
      <c r="F56" s="58">
        <f>IFERROR(SUMPRODUCT((Reservas!$B$7:$B$36=$B56)*(Reservas!$M$7:$M$36&lt;&gt;"Cancelada")*(YEAR(Reservas!$E$7:$E$36)=$C$4)*(MONTH(Reservas!$E$7:$E$36)=$D56)*Reservas!$G$7:$G$36),0)</f>
        <v/>
      </c>
      <c r="G56" s="74">
        <f>IFERROR(F56/E56,0)</f>
        <v/>
      </c>
    </row>
    <row r="57" ht="15" customHeight="1" s="37">
      <c r="B57" s="54" t="n"/>
      <c r="C57" s="73" t="inlineStr">
        <is>
          <t>Dezembro</t>
        </is>
      </c>
      <c r="D57" s="53" t="n">
        <v>12</v>
      </c>
      <c r="E57" s="58">
        <f>DAY(EOMONTH(DATE($C$4,$D57,1),0))</f>
        <v/>
      </c>
      <c r="F57" s="58">
        <f>IFERROR(SUMPRODUCT((Reservas!$B$7:$B$36=$B57)*(Reservas!$M$7:$M$36&lt;&gt;"Cancelada")*(YEAR(Reservas!$E$7:$E$36)=$C$4)*(MONTH(Reservas!$E$7:$E$36)=$D57)*Reservas!$G$7:$G$36),0)</f>
        <v/>
      </c>
      <c r="G57" s="74">
        <f>IFERROR(F57/E57,0)</f>
        <v/>
      </c>
    </row>
    <row r="58"/>
    <row r="59" ht="15" customHeight="1" s="37">
      <c r="B59" s="54" t="n"/>
      <c r="C59" s="73" t="inlineStr">
        <is>
          <t>Janeiro</t>
        </is>
      </c>
      <c r="D59" s="53" t="n">
        <v>1</v>
      </c>
      <c r="E59" s="58">
        <f>DAY(EOMONTH(DATE($C$4,$D59,1),0))</f>
        <v/>
      </c>
      <c r="F59" s="58">
        <f>IFERROR(SUMPRODUCT((Reservas!$B$7:$B$36=$B59)*(Reservas!$M$7:$M$36&lt;&gt;"Cancelada")*(YEAR(Reservas!$E$7:$E$36)=$C$4)*(MONTH(Reservas!$E$7:$E$36)=$D59)*Reservas!$G$7:$G$36),0)</f>
        <v/>
      </c>
      <c r="G59" s="74">
        <f>IFERROR(F59/E59,0)</f>
        <v/>
      </c>
    </row>
    <row r="60" ht="15" customHeight="1" s="37">
      <c r="B60" s="54" t="n"/>
      <c r="C60" s="73" t="inlineStr">
        <is>
          <t>Fevereiro</t>
        </is>
      </c>
      <c r="D60" s="53" t="n">
        <v>2</v>
      </c>
      <c r="E60" s="58">
        <f>DAY(EOMONTH(DATE($C$4,$D60,1),0))</f>
        <v/>
      </c>
      <c r="F60" s="58">
        <f>IFERROR(SUMPRODUCT((Reservas!$B$7:$B$36=$B60)*(Reservas!$M$7:$M$36&lt;&gt;"Cancelada")*(YEAR(Reservas!$E$7:$E$36)=$C$4)*(MONTH(Reservas!$E$7:$E$36)=$D60)*Reservas!$G$7:$G$36),0)</f>
        <v/>
      </c>
      <c r="G60" s="74">
        <f>IFERROR(F60/E60,0)</f>
        <v/>
      </c>
    </row>
    <row r="61" ht="15" customHeight="1" s="37">
      <c r="B61" s="54" t="n"/>
      <c r="C61" s="73" t="inlineStr">
        <is>
          <t>Março</t>
        </is>
      </c>
      <c r="D61" s="53" t="n">
        <v>3</v>
      </c>
      <c r="E61" s="58">
        <f>DAY(EOMONTH(DATE($C$4,$D61,1),0))</f>
        <v/>
      </c>
      <c r="F61" s="58">
        <f>IFERROR(SUMPRODUCT((Reservas!$B$7:$B$36=$B61)*(Reservas!$M$7:$M$36&lt;&gt;"Cancelada")*(YEAR(Reservas!$E$7:$E$36)=$C$4)*(MONTH(Reservas!$E$7:$E$36)=$D61)*Reservas!$G$7:$G$36),0)</f>
        <v/>
      </c>
      <c r="G61" s="74">
        <f>IFERROR(F61/E61,0)</f>
        <v/>
      </c>
    </row>
    <row r="62" ht="15" customHeight="1" s="37">
      <c r="B62" s="54" t="n"/>
      <c r="C62" s="73" t="inlineStr">
        <is>
          <t>Abril</t>
        </is>
      </c>
      <c r="D62" s="53" t="n">
        <v>4</v>
      </c>
      <c r="E62" s="58">
        <f>DAY(EOMONTH(DATE($C$4,$D62,1),0))</f>
        <v/>
      </c>
      <c r="F62" s="58">
        <f>IFERROR(SUMPRODUCT((Reservas!$B$7:$B$36=$B62)*(Reservas!$M$7:$M$36&lt;&gt;"Cancelada")*(YEAR(Reservas!$E$7:$E$36)=$C$4)*(MONTH(Reservas!$E$7:$E$36)=$D62)*Reservas!$G$7:$G$36),0)</f>
        <v/>
      </c>
      <c r="G62" s="74">
        <f>IFERROR(F62/E62,0)</f>
        <v/>
      </c>
    </row>
    <row r="63" ht="15" customHeight="1" s="37">
      <c r="B63" s="54" t="n"/>
      <c r="C63" s="73" t="inlineStr">
        <is>
          <t>Maio</t>
        </is>
      </c>
      <c r="D63" s="53" t="n">
        <v>5</v>
      </c>
      <c r="E63" s="58">
        <f>DAY(EOMONTH(DATE($C$4,$D63,1),0))</f>
        <v/>
      </c>
      <c r="F63" s="58">
        <f>IFERROR(SUMPRODUCT((Reservas!$B$7:$B$36=$B63)*(Reservas!$M$7:$M$36&lt;&gt;"Cancelada")*(YEAR(Reservas!$E$7:$E$36)=$C$4)*(MONTH(Reservas!$E$7:$E$36)=$D63)*Reservas!$G$7:$G$36),0)</f>
        <v/>
      </c>
      <c r="G63" s="74">
        <f>IFERROR(F63/E63,0)</f>
        <v/>
      </c>
    </row>
    <row r="64" ht="15" customHeight="1" s="37">
      <c r="B64" s="54" t="n"/>
      <c r="C64" s="73" t="inlineStr">
        <is>
          <t>Junho</t>
        </is>
      </c>
      <c r="D64" s="53" t="n">
        <v>6</v>
      </c>
      <c r="E64" s="58">
        <f>DAY(EOMONTH(DATE($C$4,$D64,1),0))</f>
        <v/>
      </c>
      <c r="F64" s="58">
        <f>IFERROR(SUMPRODUCT((Reservas!$B$7:$B$36=$B64)*(Reservas!$M$7:$M$36&lt;&gt;"Cancelada")*(YEAR(Reservas!$E$7:$E$36)=$C$4)*(MONTH(Reservas!$E$7:$E$36)=$D64)*Reservas!$G$7:$G$36),0)</f>
        <v/>
      </c>
      <c r="G64" s="74">
        <f>IFERROR(F64/E64,0)</f>
        <v/>
      </c>
    </row>
    <row r="65" ht="15" customHeight="1" s="37">
      <c r="B65" s="54" t="n"/>
      <c r="C65" s="73" t="inlineStr">
        <is>
          <t>Julho</t>
        </is>
      </c>
      <c r="D65" s="53" t="n">
        <v>7</v>
      </c>
      <c r="E65" s="58">
        <f>DAY(EOMONTH(DATE($C$4,$D65,1),0))</f>
        <v/>
      </c>
      <c r="F65" s="58">
        <f>IFERROR(SUMPRODUCT((Reservas!$B$7:$B$36=$B65)*(Reservas!$M$7:$M$36&lt;&gt;"Cancelada")*(YEAR(Reservas!$E$7:$E$36)=$C$4)*(MONTH(Reservas!$E$7:$E$36)=$D65)*Reservas!$G$7:$G$36),0)</f>
        <v/>
      </c>
      <c r="G65" s="74">
        <f>IFERROR(F65/E65,0)</f>
        <v/>
      </c>
    </row>
    <row r="66" ht="15" customHeight="1" s="37">
      <c r="B66" s="54" t="n"/>
      <c r="C66" s="73" t="inlineStr">
        <is>
          <t>Agosto</t>
        </is>
      </c>
      <c r="D66" s="53" t="n">
        <v>8</v>
      </c>
      <c r="E66" s="58">
        <f>DAY(EOMONTH(DATE($C$4,$D66,1),0))</f>
        <v/>
      </c>
      <c r="F66" s="58">
        <f>IFERROR(SUMPRODUCT((Reservas!$B$7:$B$36=$B66)*(Reservas!$M$7:$M$36&lt;&gt;"Cancelada")*(YEAR(Reservas!$E$7:$E$36)=$C$4)*(MONTH(Reservas!$E$7:$E$36)=$D66)*Reservas!$G$7:$G$36),0)</f>
        <v/>
      </c>
      <c r="G66" s="74">
        <f>IFERROR(F66/E66,0)</f>
        <v/>
      </c>
    </row>
    <row r="67" ht="15" customHeight="1" s="37">
      <c r="B67" s="54" t="n"/>
      <c r="C67" s="73" t="inlineStr">
        <is>
          <t>Setembro</t>
        </is>
      </c>
      <c r="D67" s="53" t="n">
        <v>9</v>
      </c>
      <c r="E67" s="58">
        <f>DAY(EOMONTH(DATE($C$4,$D67,1),0))</f>
        <v/>
      </c>
      <c r="F67" s="58">
        <f>IFERROR(SUMPRODUCT((Reservas!$B$7:$B$36=$B67)*(Reservas!$M$7:$M$36&lt;&gt;"Cancelada")*(YEAR(Reservas!$E$7:$E$36)=$C$4)*(MONTH(Reservas!$E$7:$E$36)=$D67)*Reservas!$G$7:$G$36),0)</f>
        <v/>
      </c>
      <c r="G67" s="74">
        <f>IFERROR(F67/E67,0)</f>
        <v/>
      </c>
    </row>
    <row r="68" ht="15" customHeight="1" s="37">
      <c r="B68" s="54" t="n"/>
      <c r="C68" s="73" t="inlineStr">
        <is>
          <t>Outubro</t>
        </is>
      </c>
      <c r="D68" s="53" t="n">
        <v>10</v>
      </c>
      <c r="E68" s="58">
        <f>DAY(EOMONTH(DATE($C$4,$D68,1),0))</f>
        <v/>
      </c>
      <c r="F68" s="58">
        <f>IFERROR(SUMPRODUCT((Reservas!$B$7:$B$36=$B68)*(Reservas!$M$7:$M$36&lt;&gt;"Cancelada")*(YEAR(Reservas!$E$7:$E$36)=$C$4)*(MONTH(Reservas!$E$7:$E$36)=$D68)*Reservas!$G$7:$G$36),0)</f>
        <v/>
      </c>
      <c r="G68" s="74">
        <f>IFERROR(F68/E68,0)</f>
        <v/>
      </c>
    </row>
    <row r="69" ht="15" customHeight="1" s="37">
      <c r="B69" s="54" t="n"/>
      <c r="C69" s="73" t="inlineStr">
        <is>
          <t>Novembro</t>
        </is>
      </c>
      <c r="D69" s="53" t="n">
        <v>11</v>
      </c>
      <c r="E69" s="58">
        <f>DAY(EOMONTH(DATE($C$4,$D69,1),0))</f>
        <v/>
      </c>
      <c r="F69" s="58">
        <f>IFERROR(SUMPRODUCT((Reservas!$B$7:$B$36=$B69)*(Reservas!$M$7:$M$36&lt;&gt;"Cancelada")*(YEAR(Reservas!$E$7:$E$36)=$C$4)*(MONTH(Reservas!$E$7:$E$36)=$D69)*Reservas!$G$7:$G$36),0)</f>
        <v/>
      </c>
      <c r="G69" s="74">
        <f>IFERROR(F69/E69,0)</f>
        <v/>
      </c>
    </row>
    <row r="70" ht="15" customHeight="1" s="37">
      <c r="B70" s="54" t="n"/>
      <c r="C70" s="73" t="inlineStr">
        <is>
          <t>Dezembro</t>
        </is>
      </c>
      <c r="D70" s="53" t="n">
        <v>12</v>
      </c>
      <c r="E70" s="58">
        <f>DAY(EOMONTH(DATE($C$4,$D70,1),0))</f>
        <v/>
      </c>
      <c r="F70" s="58">
        <f>IFERROR(SUMPRODUCT((Reservas!$B$7:$B$36=$B70)*(Reservas!$M$7:$M$36&lt;&gt;"Cancelada")*(YEAR(Reservas!$E$7:$E$36)=$C$4)*(MONTH(Reservas!$E$7:$E$36)=$D70)*Reservas!$G$7:$G$36),0)</f>
        <v/>
      </c>
      <c r="G70" s="74">
        <f>IFERROR(F70/E70,0)</f>
        <v/>
      </c>
    </row>
    <row r="71"/>
    <row r="72"/>
    <row r="73" ht="22.35" customHeight="1" s="37">
      <c r="B73" s="40" t="inlineStr">
        <is>
          <t>Preencha o Imóvel na primeira linha de cada bloco de 12 meses (Janeiro a Dezembro) — as demais linhas do mesmo bloco herdam o cálculo. Se administrar mais de 5 imóveis, copie um bloco de 12 linhas para baixo.</t>
        </is>
      </c>
    </row>
  </sheetData>
  <mergeCells count="3">
    <mergeCell ref="A1:G1"/>
    <mergeCell ref="B2:G2"/>
    <mergeCell ref="B73:G73"/>
  </mergeCells>
  <dataValidations count="3">
    <dataValidation sqref="C4" showDropDown="0" showInputMessage="0" showErrorMessage="0" allowBlank="0" type="list" errorStyle="stop" operator="between">
      <formula1>"2025,2026,2027,2028,2029,2030,2031,2032,2033,2034"</formula1>
      <formula2>0</formula2>
    </dataValidation>
    <dataValidation sqref="B7:B72" showDropDown="0" showInputMessage="0" showErrorMessage="0" allowBlank="1" type="list" errorStyle="stop" operator="between">
      <formula1>Imóveis!$B$7:$B$21</formula1>
      <formula2>0</formula2>
    </dataValidation>
    <dataValidation sqref="E7:G72" showDropDown="0" showInputMessage="1" showErrorMessage="0" allowBlank="1" promptTitle="Fórmula — não apague" prompt="Coluna calculada automaticamente a partir da aba Reservas e do Ano de referência acima. Não apague." type="custom" errorStyle="stop" operator="between">
      <formula1>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2026-08-19T08:45:54Z</dcterms:created>
  <dcterms:modified xmlns:dcterms="http://purl.org/dc/terms/" xmlns:xsi="http://www.w3.org/2001/XMLSchema-instance" xsi:type="dcterms:W3CDTF">2026-08-19T09:03:22Z</dcterms:modified>
  <cp:revision>0</cp:revision>
</cp:coreProperties>
</file>